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Staff\Userhomes\ssnow\Documents\"/>
    </mc:Choice>
  </mc:AlternateContent>
  <xr:revisionPtr revIDLastSave="0" documentId="8_{5BAB53C6-4B89-4F93-B1AA-E3DDD285C5BE}" xr6:coauthVersionLast="47" xr6:coauthVersionMax="47" xr10:uidLastSave="{00000000-0000-0000-0000-000000000000}"/>
  <bookViews>
    <workbookView xWindow="3195" yWindow="3195" windowWidth="21600" windowHeight="11385" tabRatio="381" xr2:uid="{00000000-000D-0000-FFFF-FFFF00000000}"/>
  </bookViews>
  <sheets>
    <sheet name="March 2022" sheetId="1" r:id="rId1"/>
    <sheet name="Balance Sheet" sheetId="10" r:id="rId2"/>
    <sheet name="Cash Flow" sheetId="11" r:id="rId3"/>
    <sheet name="Tuition" sheetId="9" r:id="rId4"/>
    <sheet name="Capital Assets" sheetId="12" r:id="rId5"/>
    <sheet name="Accumulated Building Costs" sheetId="15" r:id="rId6"/>
    <sheet name="Budget by Month" sheetId="13" r:id="rId7"/>
    <sheet name="FYE 2021 P&amp;L by Month" sheetId="14" r:id="rId8"/>
    <sheet name="Tuition updated 10.29.18" sheetId="2" state="hidden" r:id="rId9"/>
    <sheet name="Tuition By Town" sheetId="3" state="hidden" r:id="rId10"/>
    <sheet name="Budget to New Projection" sheetId="4" state="hidden" r:id="rId11"/>
  </sheets>
  <definedNames>
    <definedName name="QB_COLUMN_29" localSheetId="2" hidden="1">'Cash Flow'!#REF!</definedName>
    <definedName name="QB_FORMULA_0" localSheetId="2" hidden="1">'Cash Flow'!#REF!,'Cash Flow'!#REF!,'Cash Flow'!#REF!,'Cash Flow'!#REF!</definedName>
    <definedName name="QB_ROW_17231" localSheetId="2" hidden="1">'Cash Flow'!#REF!</definedName>
    <definedName name="QB_ROW_247230" localSheetId="2" hidden="1">'Cash Flow'!#REF!</definedName>
    <definedName name="QB_ROW_288230" localSheetId="2" hidden="1">'Cash Flow'!#REF!</definedName>
    <definedName name="QB_ROW_304230" localSheetId="2" hidden="1">'Cash Flow'!#REF!</definedName>
    <definedName name="QB_ROW_327230" localSheetId="2" hidden="1">'Cash Flow'!#REF!</definedName>
    <definedName name="QB_ROW_328230" localSheetId="2" hidden="1">'Cash Flow'!#REF!</definedName>
    <definedName name="QB_ROW_329230" localSheetId="2" hidden="1">'Cash Flow'!#REF!</definedName>
    <definedName name="QB_ROW_357240" localSheetId="2" hidden="1">'Cash Flow'!#REF!</definedName>
    <definedName name="QB_ROW_365240" localSheetId="2" hidden="1">'Cash Flow'!#REF!</definedName>
    <definedName name="QB_ROW_404240" localSheetId="2" hidden="1">'Cash Flow'!#REF!</definedName>
    <definedName name="QB_ROW_405240" localSheetId="2" hidden="1">'Cash Flow'!#REF!</definedName>
    <definedName name="QB_ROW_41240" localSheetId="2" hidden="1">'Cash Flow'!#REF!</definedName>
    <definedName name="QB_ROW_416240" localSheetId="2" hidden="1">'Cash Flow'!#REF!</definedName>
    <definedName name="QB_ROW_439230" localSheetId="2" hidden="1">'Cash Flow'!#REF!</definedName>
    <definedName name="QB_ROW_440230" localSheetId="2" hidden="1">'Cash Flow'!#REF!</definedName>
    <definedName name="QB_ROW_44240" localSheetId="2" hidden="1">'Cash Flow'!#REF!</definedName>
    <definedName name="QB_ROW_48240" localSheetId="2" hidden="1">'Cash Flow'!#REF!</definedName>
    <definedName name="QB_ROW_49240" localSheetId="2" hidden="1">'Cash Flow'!#REF!</definedName>
    <definedName name="QB_ROW_501021" localSheetId="2" hidden="1">'Cash Flow'!#REF!</definedName>
    <definedName name="QB_ROW_501321" localSheetId="2" hidden="1">'Cash Flow'!#REF!</definedName>
    <definedName name="QB_ROW_502021" localSheetId="2" hidden="1">'Cash Flow'!#REF!</definedName>
    <definedName name="QB_ROW_502321" localSheetId="2" hidden="1">'Cash Flow'!#REF!</definedName>
    <definedName name="QB_ROW_504031" localSheetId="2" hidden="1">'Cash Flow'!#REF!</definedName>
    <definedName name="QB_ROW_505031" localSheetId="2" hidden="1">'Cash Flow'!#REF!</definedName>
    <definedName name="QB_ROW_511301" localSheetId="2" hidden="1">'Cash Flow'!#REF!</definedName>
    <definedName name="QB_ROW_512311" localSheetId="2" hidden="1">'Cash Flow'!#REF!</definedName>
    <definedName name="QB_ROW_513211" localSheetId="2" hidden="1">'Cash Flow'!#REF!</definedName>
    <definedName name="QB_ROW_528230" localSheetId="2" hidden="1">'Cash Flow'!#REF!</definedName>
    <definedName name="QB_ROW_545240" localSheetId="2" hidden="1">'Cash Flow'!#REF!</definedName>
    <definedName name="QB_ROW_597240" localSheetId="2" hidden="1">'Cash Flow'!#REF!</definedName>
    <definedName name="QB_ROW_598240" localSheetId="2" hidden="1">'Cash Flow'!#REF!</definedName>
    <definedName name="QB_ROW_7240" localSheetId="2" hidden="1">'Cash Flow'!#REF!</definedName>
    <definedName name="QB_ROW_751240" localSheetId="2" hidden="1">'Cash Flow'!#REF!</definedName>
    <definedName name="QB_ROW_752240" localSheetId="2" hidden="1">'Cash Flow'!#REF!</definedName>
    <definedName name="QB_ROW_753240" localSheetId="2" hidden="1">'Cash Flow'!#REF!</definedName>
    <definedName name="QB_ROW_754240" localSheetId="2" hidden="1">'Cash Flow'!#REF!</definedName>
    <definedName name="QB_ROW_755240" localSheetId="2" hidden="1">'Cash Flow'!#REF!</definedName>
    <definedName name="QB_ROW_769240" localSheetId="2" hidden="1">'Cash Flow'!#REF!</definedName>
    <definedName name="QB_ROW_774240" localSheetId="2" hidden="1">'Cash Flow'!#REF!</definedName>
    <definedName name="QB_ROW_794240" localSheetId="2" hidden="1">'Cash Flow'!#REF!</definedName>
    <definedName name="QB_ROW_828240" localSheetId="2" hidden="1">'Cash Flow'!#REF!</definedName>
    <definedName name="QB_ROW_833230" localSheetId="2" hidden="1">'Cash Flow'!#REF!</definedName>
    <definedName name="QB_ROW_845240" localSheetId="2" hidden="1">'Cash Flow'!#REF!</definedName>
    <definedName name="QB_ROW_846230" localSheetId="2" hidden="1">'Cash Flow'!#REF!</definedName>
    <definedName name="QB_ROW_847230" localSheetId="2" hidden="1">'Cash Flow'!#REF!</definedName>
    <definedName name="QB_ROW_848240" localSheetId="2" hidden="1">'Cash Flow'!#REF!</definedName>
    <definedName name="QB_ROW_849240" localSheetId="2" hidden="1">'Cash Flow'!#REF!</definedName>
    <definedName name="QB_ROW_851240" localSheetId="2" hidden="1">'Cash Flow'!#REF!</definedName>
    <definedName name="QB_ROW_857240" localSheetId="2" hidden="1">'Cash Flow'!#REF!</definedName>
    <definedName name="QB_ROW_858240" localSheetId="2" hidden="1">'Cash Flow'!#REF!</definedName>
    <definedName name="QB_ROW_860240" localSheetId="2" hidden="1">'Cash Flow'!#REF!</definedName>
    <definedName name="QBCANSUPPORTUPDATE" localSheetId="2">TRUE</definedName>
    <definedName name="QBCOMPANYFILENAME" localSheetId="2">"V:\Advanced Math and Science Academy CS.QBW"</definedName>
    <definedName name="QBENDDATE" localSheetId="2">20200331</definedName>
    <definedName name="QBHEADERSONSCREEN" localSheetId="2">FALSE</definedName>
    <definedName name="QBMETADATASIZE" localSheetId="2">5907</definedName>
    <definedName name="QBPRESERVECOLOR" localSheetId="2">TRUE</definedName>
    <definedName name="QBPRESERVEFONT" localSheetId="2">TRUE</definedName>
    <definedName name="QBPRESERVEROWHEIGHT" localSheetId="2">TRUE</definedName>
    <definedName name="QBPRESERVESPACE" localSheetId="2">TRUE</definedName>
    <definedName name="QBREPORTCOLAXIS" localSheetId="2">0</definedName>
    <definedName name="QBREPORTCOMPANYID" localSheetId="2">"e8c90c8d16cf41c290b8468bba922707"</definedName>
    <definedName name="QBREPORTCOMPARECOL_ANNUALBUDGET" localSheetId="2">FALSE</definedName>
    <definedName name="QBREPORTCOMPARECOL_AVGCOGS" localSheetId="2">FALSE</definedName>
    <definedName name="QBREPORTCOMPARECOL_AVGPRICE" localSheetId="2">FALSE</definedName>
    <definedName name="QBREPORTCOMPARECOL_BUDDIFF" localSheetId="2">FALSE</definedName>
    <definedName name="QBREPORTCOMPARECOL_BUDGET" localSheetId="2">FALSE</definedName>
    <definedName name="QBREPORTCOMPARECOL_BUDPCT" localSheetId="2">FALSE</definedName>
    <definedName name="QBREPORTCOMPARECOL_COGS" localSheetId="2">FALSE</definedName>
    <definedName name="QBREPORTCOMPARECOL_EXCLUDEAMOUNT" localSheetId="2">FALSE</definedName>
    <definedName name="QBREPORTCOMPARECOL_EXCLUDECURPERIOD" localSheetId="2">FALSE</definedName>
    <definedName name="QBREPORTCOMPARECOL_FORECAST" localSheetId="2">FALSE</definedName>
    <definedName name="QBREPORTCOMPARECOL_GROSSMARGIN" localSheetId="2">FALSE</definedName>
    <definedName name="QBREPORTCOMPARECOL_GROSSMARGINPCT" localSheetId="2">FALSE</definedName>
    <definedName name="QBREPORTCOMPARECOL_HOURS" localSheetId="2">FALSE</definedName>
    <definedName name="QBREPORTCOMPARECOL_PCTCOL" localSheetId="2">FALSE</definedName>
    <definedName name="QBREPORTCOMPARECOL_PCTEXPENSE" localSheetId="2">FALSE</definedName>
    <definedName name="QBREPORTCOMPARECOL_PCTINCOME" localSheetId="2">FALSE</definedName>
    <definedName name="QBREPORTCOMPARECOL_PCTOFSALES" localSheetId="2">FALSE</definedName>
    <definedName name="QBREPORTCOMPARECOL_PCTROW" localSheetId="2">FALSE</definedName>
    <definedName name="QBREPORTCOMPARECOL_PPDIFF" localSheetId="2">FALSE</definedName>
    <definedName name="QBREPORTCOMPARECOL_PPPCT" localSheetId="2">FALSE</definedName>
    <definedName name="QBREPORTCOMPARECOL_PREVPERIOD" localSheetId="2">FALSE</definedName>
    <definedName name="QBREPORTCOMPARECOL_PREVYEAR" localSheetId="2">FALSE</definedName>
    <definedName name="QBREPORTCOMPARECOL_PYDIFF" localSheetId="2">FALSE</definedName>
    <definedName name="QBREPORTCOMPARECOL_PYPCT" localSheetId="2">FALSE</definedName>
    <definedName name="QBREPORTCOMPARECOL_QTY" localSheetId="2">FALSE</definedName>
    <definedName name="QBREPORTCOMPARECOL_RATE" localSheetId="2">FALSE</definedName>
    <definedName name="QBREPORTCOMPARECOL_TRIPBILLEDMILES" localSheetId="2">FALSE</definedName>
    <definedName name="QBREPORTCOMPARECOL_TRIPBILLINGAMOUNT" localSheetId="2">FALSE</definedName>
    <definedName name="QBREPORTCOMPARECOL_TRIPMILES" localSheetId="2">FALSE</definedName>
    <definedName name="QBREPORTCOMPARECOL_TRIPNOTBILLABLEMILES" localSheetId="2">FALSE</definedName>
    <definedName name="QBREPORTCOMPARECOL_TRIPTAXDEDUCTIBLEAMOUNT" localSheetId="2">FALSE</definedName>
    <definedName name="QBREPORTCOMPARECOL_TRIPUNBILLEDMILES" localSheetId="2">FALSE</definedName>
    <definedName name="QBREPORTCOMPARECOL_YTD" localSheetId="2">FALSE</definedName>
    <definedName name="QBREPORTCOMPARECOL_YTDBUDGET" localSheetId="2">FALSE</definedName>
    <definedName name="QBREPORTCOMPARECOL_YTDPCT" localSheetId="2">FALSE</definedName>
    <definedName name="QBREPORTROWAXIS" localSheetId="2">77</definedName>
    <definedName name="QBREPORTSUBCOLAXIS" localSheetId="2">0</definedName>
    <definedName name="QBREPORTTYPE" localSheetId="2">238</definedName>
    <definedName name="QBROWHEADERS" localSheetId="2">5</definedName>
    <definedName name="QBSTARTDATE" localSheetId="2">20190701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" l="1"/>
  <c r="J24" i="1"/>
  <c r="O18" i="1"/>
  <c r="O32" i="1"/>
  <c r="O31" i="1"/>
  <c r="O29" i="1"/>
  <c r="O23" i="1"/>
  <c r="O21" i="1"/>
  <c r="O20" i="1"/>
  <c r="O19" i="1"/>
  <c r="O17" i="1"/>
  <c r="O12" i="1"/>
  <c r="O10" i="1"/>
  <c r="C30" i="12"/>
  <c r="F18" i="10"/>
  <c r="O7" i="1" l="1"/>
  <c r="L24" i="1" l="1"/>
  <c r="C24" i="1"/>
  <c r="F24" i="1" s="1"/>
  <c r="D24" i="1"/>
  <c r="L17" i="1"/>
  <c r="L18" i="1"/>
  <c r="L19" i="1"/>
  <c r="L20" i="1"/>
  <c r="L21" i="1"/>
  <c r="L22" i="1"/>
  <c r="L23" i="1"/>
  <c r="L25" i="1"/>
  <c r="L26" i="1"/>
  <c r="L27" i="1"/>
  <c r="L28" i="1"/>
  <c r="L29" i="1"/>
  <c r="L30" i="1"/>
  <c r="L31" i="1"/>
  <c r="L32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L80" i="9"/>
  <c r="L72" i="9"/>
  <c r="L69" i="9"/>
  <c r="L67" i="9"/>
  <c r="K24" i="1" l="1"/>
  <c r="E24" i="1"/>
  <c r="R56" i="15"/>
  <c r="O24" i="1"/>
  <c r="R59" i="15" l="1"/>
  <c r="E7" i="1" l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6" i="1"/>
  <c r="F16" i="1"/>
  <c r="N39" i="9"/>
  <c r="N38" i="9"/>
  <c r="Q56" i="15" l="1"/>
  <c r="P56" i="15"/>
  <c r="C27" i="12"/>
  <c r="C16" i="12" l="1"/>
  <c r="L49" i="9"/>
  <c r="L48" i="9"/>
  <c r="L18" i="9"/>
  <c r="L32" i="9" s="1"/>
  <c r="L50" i="9" l="1"/>
  <c r="L81" i="9"/>
  <c r="L82" i="9" s="1"/>
  <c r="L34" i="9"/>
  <c r="L37" i="9" s="1"/>
  <c r="L45" i="9" s="1"/>
  <c r="C13" i="12"/>
  <c r="O25" i="1"/>
  <c r="L77" i="9" l="1"/>
  <c r="L10" i="9"/>
  <c r="O15" i="1" l="1"/>
  <c r="F20" i="10" l="1"/>
  <c r="E20" i="10"/>
  <c r="D20" i="10"/>
  <c r="F10" i="10"/>
  <c r="F14" i="10" s="1"/>
  <c r="E10" i="10"/>
  <c r="E14" i="10" s="1"/>
  <c r="D10" i="10"/>
  <c r="D14" i="10" s="1"/>
  <c r="E22" i="10" l="1"/>
  <c r="F22" i="10"/>
  <c r="Q8" i="1"/>
  <c r="R8" i="1"/>
  <c r="K8" i="1" l="1"/>
  <c r="L8" i="1"/>
  <c r="O33" i="1" l="1"/>
  <c r="J33" i="1"/>
  <c r="I33" i="1"/>
  <c r="J15" i="1"/>
  <c r="I15" i="1"/>
  <c r="L33" i="1" l="1"/>
  <c r="O34" i="1"/>
  <c r="J34" i="1"/>
  <c r="I34" i="1"/>
  <c r="L34" i="1" l="1"/>
  <c r="E6" i="1"/>
  <c r="E15" i="1" s="1"/>
  <c r="C15" i="1" l="1"/>
  <c r="D15" i="1"/>
  <c r="F15" i="1" l="1"/>
  <c r="K6" i="1"/>
  <c r="K7" i="1"/>
  <c r="K9" i="1"/>
  <c r="K10" i="1"/>
  <c r="K11" i="1"/>
  <c r="K12" i="1"/>
  <c r="K13" i="1"/>
  <c r="K14" i="1"/>
  <c r="H13" i="4" l="1"/>
  <c r="K10" i="2" l="1"/>
  <c r="K12" i="2" s="1"/>
  <c r="K26" i="2" s="1"/>
  <c r="K19" i="2"/>
  <c r="K21" i="2" s="1"/>
  <c r="Q11" i="1" l="1"/>
  <c r="R11" i="1"/>
  <c r="L11" i="1" l="1"/>
  <c r="P15" i="1"/>
  <c r="L14" i="1" l="1"/>
  <c r="L16" i="1" l="1"/>
  <c r="K16" i="1"/>
  <c r="L13" i="1"/>
  <c r="L12" i="1"/>
  <c r="L10" i="1"/>
  <c r="L9" i="1"/>
  <c r="L7" i="1"/>
  <c r="L6" i="1"/>
  <c r="K33" i="1" l="1"/>
  <c r="K15" i="1"/>
  <c r="L15" i="1"/>
  <c r="F6" i="1"/>
  <c r="K34" i="1" l="1"/>
  <c r="C33" i="1"/>
  <c r="R6" i="1" l="1"/>
  <c r="D33" i="1" l="1"/>
  <c r="F33" i="1" s="1"/>
  <c r="E33" i="1" l="1"/>
  <c r="R31" i="1"/>
  <c r="Q16" i="1"/>
  <c r="R32" i="1"/>
  <c r="R30" i="1"/>
  <c r="R29" i="1"/>
  <c r="R28" i="1"/>
  <c r="R27" i="1"/>
  <c r="R26" i="1"/>
  <c r="R24" i="1"/>
  <c r="R23" i="1"/>
  <c r="R22" i="1"/>
  <c r="R21" i="1"/>
  <c r="R20" i="1"/>
  <c r="R19" i="1"/>
  <c r="R18" i="1"/>
  <c r="R17" i="1"/>
  <c r="Q32" i="1"/>
  <c r="Q30" i="1"/>
  <c r="Q29" i="1"/>
  <c r="Q28" i="1"/>
  <c r="Q27" i="1"/>
  <c r="Q26" i="1"/>
  <c r="Q24" i="1"/>
  <c r="Q23" i="1"/>
  <c r="Q22" i="1"/>
  <c r="Q21" i="1"/>
  <c r="Q20" i="1"/>
  <c r="Q19" i="1"/>
  <c r="Q18" i="1"/>
  <c r="Q17" i="1"/>
  <c r="P33" i="1"/>
  <c r="R14" i="1"/>
  <c r="Q14" i="1"/>
  <c r="R13" i="1"/>
  <c r="Q13" i="1"/>
  <c r="R12" i="1"/>
  <c r="Q12" i="1"/>
  <c r="R10" i="1"/>
  <c r="Q10" i="1"/>
  <c r="R9" i="1"/>
  <c r="Q9" i="1"/>
  <c r="R7" i="1"/>
  <c r="Q7" i="1"/>
  <c r="Q6" i="1"/>
  <c r="C34" i="1" l="1"/>
  <c r="R33" i="1"/>
  <c r="R16" i="1"/>
  <c r="Q31" i="1"/>
  <c r="Q33" i="1" s="1"/>
  <c r="P34" i="1"/>
  <c r="Q15" i="1"/>
  <c r="Q34" i="1" l="1"/>
  <c r="R15" i="1"/>
  <c r="D34" i="1"/>
  <c r="F34" i="1" s="1"/>
  <c r="E34" i="1" l="1"/>
  <c r="R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Z5" authorId="0" shapeId="0" xr:uid="{20DD93E8-2D3E-47A8-9601-8B0B5A81BBF2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BL5" authorId="0" shapeId="0" xr:uid="{892957E9-2135-48D9-A2CB-1D93D0C7DC3E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AY27" authorId="0" shapeId="0" xr:uid="{2B8EF4F1-25C1-4996-8FC2-D02B708FD1E4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AY61" authorId="0" shapeId="0" xr:uid="{7C2EA58F-0806-4FAE-9724-9A28F926DD8D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AM6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AY6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<sst xmlns="http://schemas.openxmlformats.org/spreadsheetml/2006/main" count="1199" uniqueCount="732">
  <si>
    <t>$ Variance to Budget</t>
  </si>
  <si>
    <t>% of Budget</t>
  </si>
  <si>
    <t>Actual to Budget Comments</t>
  </si>
  <si>
    <t>Forecast</t>
  </si>
  <si>
    <t>Forecast to Budget Comments</t>
  </si>
  <si>
    <t>Tuition</t>
  </si>
  <si>
    <t>Grants &amp; Donations</t>
  </si>
  <si>
    <t>Food Services</t>
  </si>
  <si>
    <t xml:space="preserve">Student Program </t>
  </si>
  <si>
    <t>Athletic Program</t>
  </si>
  <si>
    <t>Student Transportation</t>
  </si>
  <si>
    <t>Total Income</t>
  </si>
  <si>
    <t>Salaries</t>
  </si>
  <si>
    <t>Payroll Taxes &amp; Fringe Benefits</t>
  </si>
  <si>
    <t>Professional Development</t>
  </si>
  <si>
    <t>Instructional Supplies &amp; Equipment</t>
  </si>
  <si>
    <t>Student Program</t>
  </si>
  <si>
    <t>Athletic</t>
  </si>
  <si>
    <t>Lease, CAM and Taxes</t>
  </si>
  <si>
    <t>Facilities</t>
  </si>
  <si>
    <t>Utility</t>
  </si>
  <si>
    <t>IT</t>
  </si>
  <si>
    <t>Auditor</t>
  </si>
  <si>
    <t>Legal</t>
  </si>
  <si>
    <t xml:space="preserve">Other Operating </t>
  </si>
  <si>
    <t>Depreciation Expense</t>
  </si>
  <si>
    <t>Total Expense</t>
  </si>
  <si>
    <t>Surplus</t>
  </si>
  <si>
    <t>AMSA Charter School</t>
  </si>
  <si>
    <t>Preliminary P&amp;L  Actual To Budget</t>
  </si>
  <si>
    <t>Misc. Income</t>
  </si>
  <si>
    <t>Rental Income</t>
  </si>
  <si>
    <t>Massachusetts Department of Elementary and Secondary Education</t>
  </si>
  <si>
    <t>derived</t>
  </si>
  <si>
    <t>Office of District and School Finance</t>
  </si>
  <si>
    <t>P R O J E C T E D     F Y 1 9    C h a r t e r   S c h o o l   F T E   a n d   T u i t i o n   (Q 1) (g)</t>
  </si>
  <si>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</si>
  <si>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</si>
  <si>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</si>
  <si>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</si>
  <si>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</si>
  <si>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</si>
  <si>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</si>
  <si>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</si>
  <si>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</si>
  <si>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</si>
  <si>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</si>
  <si>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</si>
  <si>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REPORTED
FTE</t>
  </si>
  <si>
    <t>FOUNDATION TUITION</t>
  </si>
  <si>
    <t>TRANSPOR-
TATION
TUITION</t>
  </si>
  <si>
    <t>FACILITILES TUITION</t>
  </si>
  <si>
    <t>TOTAL
PAYMENT
TO CHARTER</t>
  </si>
  <si>
    <t>Total FTE</t>
  </si>
  <si>
    <t>Cap'd FTE</t>
  </si>
  <si>
    <t>Total
Transp
FTE</t>
  </si>
  <si>
    <t>Sibling FTE</t>
  </si>
  <si>
    <t>Unadj
Local Tuition</t>
  </si>
  <si>
    <t>NSS Reduction</t>
  </si>
  <si>
    <t>Local Base Tuition Payment</t>
  </si>
  <si>
    <t>Unadj Local Transp</t>
  </si>
  <si>
    <t>Local Facilities Tuition</t>
  </si>
  <si>
    <t>Total Local Payment</t>
  </si>
  <si>
    <t>State Tuition</t>
  </si>
  <si>
    <t>State Transp</t>
  </si>
  <si>
    <t>State Facilities Tuition</t>
  </si>
  <si>
    <t>Total State Payment</t>
  </si>
  <si>
    <t>Total Payment to Charter</t>
  </si>
  <si>
    <t>NSS
Sibling
FTE</t>
  </si>
  <si>
    <t>Foundation
Tuition</t>
  </si>
  <si>
    <t>Trans-
portation</t>
  </si>
  <si>
    <t>Facilities Tuition</t>
  </si>
  <si>
    <t>Total
Sibling
Tuition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</si>
  <si>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</si>
  <si>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</si>
  <si>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</si>
  <si>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</si>
  <si>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</si>
  <si>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</si>
  <si>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</si>
  <si>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</si>
  <si>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</si>
  <si>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</si>
  <si>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ADVANCED MATH AND SCIENCE ACADEMY</t>
  </si>
  <si>
    <t/>
  </si>
  <si>
    <t>Less 1%</t>
  </si>
  <si>
    <t>Projected 4.24.18</t>
  </si>
  <si>
    <t>Net Budgeted Amount</t>
  </si>
  <si>
    <t>Net Projected Amount</t>
  </si>
  <si>
    <t>Projected Increase in Tuition</t>
  </si>
  <si>
    <t>Sending District</t>
  </si>
  <si>
    <t>Transpor-
tation</t>
  </si>
  <si>
    <t>All Tuition</t>
  </si>
  <si>
    <t>Tuition Adjustment</t>
  </si>
  <si>
    <t>ANDOVER</t>
  </si>
  <si>
    <t>ASHLAND</t>
  </si>
  <si>
    <t>BELLINGHAM</t>
  </si>
  <si>
    <t>BERLIN</t>
  </si>
  <si>
    <t>BILLERICA</t>
  </si>
  <si>
    <t>CLINTON</t>
  </si>
  <si>
    <t>FRAMINGHAM</t>
  </si>
  <si>
    <t>FRANKLIN</t>
  </si>
  <si>
    <t>GRAFTON</t>
  </si>
  <si>
    <t>HOLLISTON</t>
  </si>
  <si>
    <t>HOPKINTON</t>
  </si>
  <si>
    <t>HUDSON</t>
  </si>
  <si>
    <t>LEOMINSTER</t>
  </si>
  <si>
    <t>LITTLETON</t>
  </si>
  <si>
    <t>MARLBOROUGH</t>
  </si>
  <si>
    <t>MAYNARD</t>
  </si>
  <si>
    <t>MEDWAY</t>
  </si>
  <si>
    <t>MILFORD</t>
  </si>
  <si>
    <t>NATICK</t>
  </si>
  <si>
    <t>NORTHBOROUGH</t>
  </si>
  <si>
    <t>SHREWSBURY</t>
  </si>
  <si>
    <t>SOUTHBOROUGH</t>
  </si>
  <si>
    <t>SUDBURY</t>
  </si>
  <si>
    <t>UXBRIDGE</t>
  </si>
  <si>
    <t>WATERTOWN</t>
  </si>
  <si>
    <t>WESTBOROUGH</t>
  </si>
  <si>
    <t>WEST BOYLSTON</t>
  </si>
  <si>
    <t>WORCESTER</t>
  </si>
  <si>
    <t>AYER SHIRLEY</t>
  </si>
  <si>
    <t>BERLIN BOYLSTON</t>
  </si>
  <si>
    <t>LINCOLN SUDBURY</t>
  </si>
  <si>
    <t>MENDON UPTON</t>
  </si>
  <si>
    <t>NASHOBA</t>
  </si>
  <si>
    <t>NORTHBORO SOUTHBORO</t>
  </si>
  <si>
    <t>NORTH MIDDLESEX</t>
  </si>
  <si>
    <t>WACHUSETT</t>
  </si>
  <si>
    <t>--</t>
  </si>
  <si>
    <t>P R O J E C T E D     F Y 1 9    C h a r t e r   S c h o o l   F T E   a n d   T u i t i o n   (Q 1) (c)</t>
  </si>
  <si>
    <t>PROJECTED (MAXIMUM) FTE</t>
  </si>
  <si>
    <t>FTE IN EXCESS OF PROJECTION MAX</t>
  </si>
  <si>
    <t>TRANSPOR-
TATION
FTE</t>
  </si>
  <si>
    <t>REPORTED FTE</t>
  </si>
  <si>
    <t>SIBLING
FTE</t>
  </si>
  <si>
    <t>Lea</t>
  </si>
  <si>
    <t>Sibling Reduction</t>
  </si>
  <si>
    <t>Matched Sibling Headct</t>
  </si>
  <si>
    <t>State Tuit 
Sib FTE</t>
  </si>
  <si>
    <t>Annual Giving</t>
  </si>
  <si>
    <t>Advanced Math and Science Academy Charter School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</si>
  <si>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</si>
  <si>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</si>
  <si>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</si>
  <si>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</si>
  <si>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</si>
  <si>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</si>
  <si>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</si>
  <si>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Other Assets</t>
  </si>
  <si>
    <t>TOTAL ASSETS</t>
  </si>
  <si>
    <t>LIABILITIES &amp; EQUITY</t>
  </si>
  <si>
    <t>Equity</t>
  </si>
  <si>
    <t>TOTAL LIABILITIES &amp; EQUITY</t>
  </si>
  <si>
    <t>Net Income</t>
  </si>
  <si>
    <t>TOTAL
PAYMENT
TO
CHARTER</t>
  </si>
  <si>
    <t>TOTAL</t>
  </si>
  <si>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</si>
  <si>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</si>
  <si>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</si>
  <si>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</si>
  <si>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</si>
  <si>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</si>
  <si>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</si>
  <si>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</si>
  <si>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</si>
  <si>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</si>
  <si>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</si>
  <si>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</si>
  <si>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Income</t>
  </si>
  <si>
    <t>4000 · Tuition</t>
  </si>
  <si>
    <t>4050 · Grants &amp; Donations</t>
  </si>
  <si>
    <t>4055 · Annual Giving</t>
  </si>
  <si>
    <t>4181 · Misc Income</t>
  </si>
  <si>
    <t>4200 · Nutrition Income</t>
  </si>
  <si>
    <t>4210 · Rental Income</t>
  </si>
  <si>
    <t>4300-01 · Student Program Income</t>
  </si>
  <si>
    <t>4300-02 · Athletic Program Income</t>
  </si>
  <si>
    <t>4300-08 · Student Transportation Income</t>
  </si>
  <si>
    <t>Gross Profit</t>
  </si>
  <si>
    <t>Expense</t>
  </si>
  <si>
    <t>50000 · Salaries</t>
  </si>
  <si>
    <t>50015 · Payroll Taxes &amp; Fringe Benefits</t>
  </si>
  <si>
    <t>50020 · Professional Development</t>
  </si>
  <si>
    <t>52010 · Instructional Supplies &amp; Equip</t>
  </si>
  <si>
    <t>52050 · Student Program Exp</t>
  </si>
  <si>
    <t>52060 · Nutrition Exp</t>
  </si>
  <si>
    <t>52070 · Athletic Expense</t>
  </si>
  <si>
    <t>52080 · Student Transportation Exp</t>
  </si>
  <si>
    <t>54010 · Lease. CAM and Taxes</t>
  </si>
  <si>
    <t>54030 · Facilities</t>
  </si>
  <si>
    <t>54050 · Utility</t>
  </si>
  <si>
    <t>55005 · IT</t>
  </si>
  <si>
    <t>55006 · Auditor</t>
  </si>
  <si>
    <t>55007 · Legal Expense</t>
  </si>
  <si>
    <t>55010 · Other Operating Costs</t>
  </si>
  <si>
    <t>5711 · Depreciation Expense</t>
  </si>
  <si>
    <t>Capital Assets</t>
  </si>
  <si>
    <t>e-rate eligible</t>
  </si>
  <si>
    <t>IT - About one third of staff receive a new laptop every year. They are on a 3 year rotation.</t>
  </si>
  <si>
    <t>Computer Science</t>
  </si>
  <si>
    <t>Projector Upgrades</t>
  </si>
  <si>
    <t>Variance due to new lease accounting rules</t>
  </si>
  <si>
    <t>Budget 2021-2022</t>
  </si>
  <si>
    <t>June 30, 2021</t>
  </si>
  <si>
    <t>Jul 21</t>
  </si>
  <si>
    <t>FYE 2022</t>
  </si>
  <si>
    <t>35 new access points, 60 subscriptions/licenses 3 YR</t>
  </si>
  <si>
    <t>Wireless refresh, price after 40% e-rate discount</t>
  </si>
  <si>
    <t>Whalley Managed Internal Broadband Services for firewall protection and DDOS mitigation</t>
  </si>
  <si>
    <t>Cost after 40% e-rate discount</t>
  </si>
  <si>
    <t>ArmorPoint Internal network monitoring and Malware protection 3 Year subscription</t>
  </si>
  <si>
    <t>Yearly cost for 3 years after 40% e-rate discount</t>
  </si>
  <si>
    <t>HP Lease for 1 Chromebook Cart year 3/3</t>
  </si>
  <si>
    <t>Captain Marvel Room 313</t>
  </si>
  <si>
    <t>Staff Laptops</t>
  </si>
  <si>
    <t>Computer Lab 209</t>
  </si>
  <si>
    <t>Purchase outright</t>
  </si>
  <si>
    <t>HP Stream laptops for Computer Lab 504</t>
  </si>
  <si>
    <t>30 laptops for lab 504, will use in conjunction with Azure Cloud apps</t>
  </si>
  <si>
    <t>13 new projector installs (these are the last classrooms that are out of date)</t>
  </si>
  <si>
    <t>Total Fixed Assets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</si>
  <si>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</si>
  <si>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</si>
  <si>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</si>
  <si>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</si>
  <si>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</si>
  <si>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</si>
  <si>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</si>
  <si>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</si>
  <si>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</si>
  <si>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</si>
  <si>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</si>
  <si>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Jul '21 - Jun 22</t>
  </si>
  <si>
    <t>248 Grant</t>
  </si>
  <si>
    <t>4150- Grants-Federal</t>
  </si>
  <si>
    <t>SPED</t>
  </si>
  <si>
    <t>Total 4150- Grants-Federal</t>
  </si>
  <si>
    <t>FC 336 Grant</t>
  </si>
  <si>
    <t>Title 1 Grant</t>
  </si>
  <si>
    <t>Title IIA</t>
  </si>
  <si>
    <t>Title IV</t>
  </si>
  <si>
    <t>4050 · Grants &amp; Donations - Other</t>
  </si>
  <si>
    <t>Total 4050 · Grants &amp; Donations</t>
  </si>
  <si>
    <t>4900 · Other Income</t>
  </si>
  <si>
    <t>4905 · Investment Income</t>
  </si>
  <si>
    <t>4181 · Misc Income - Other</t>
  </si>
  <si>
    <t>Total 4181 · Misc Income</t>
  </si>
  <si>
    <t>4005-9 · Leadership Clubs</t>
  </si>
  <si>
    <t>4005 · Competition Clubs</t>
  </si>
  <si>
    <t>4300-10 · Testing and Assessment</t>
  </si>
  <si>
    <t>4300-2 · Interest Clubs</t>
  </si>
  <si>
    <t>4300-26 · Prom</t>
  </si>
  <si>
    <t>4300-4 · Homework/Media Club</t>
  </si>
  <si>
    <t>4300-6 · Field Trip</t>
  </si>
  <si>
    <t>4910 · Senior Activites</t>
  </si>
  <si>
    <t>4300-01 · Student Program Income - Other</t>
  </si>
  <si>
    <t>Total 4300-01 · Student Program Income</t>
  </si>
  <si>
    <t>5402-Prof. Develop., Instruct.</t>
  </si>
  <si>
    <t>5404 · Tuition Reimbursement</t>
  </si>
  <si>
    <t>Total 50020 · Professional Development</t>
  </si>
  <si>
    <t>5432 · Instruct. Supplies &amp; Mate</t>
  </si>
  <si>
    <t>5432-5 · SPED Supplies &amp; Mater.</t>
  </si>
  <si>
    <t>5312-4 · Registrar Supplies and Material</t>
  </si>
  <si>
    <t>5432-5 · SPED Supplies &amp; Mater. - Other</t>
  </si>
  <si>
    <t>Total 5432-5 · SPED Supplies &amp; Mater.</t>
  </si>
  <si>
    <t>5432-6 · Supplies and Materials</t>
  </si>
  <si>
    <t>Art</t>
  </si>
  <si>
    <t>ELL Supplies and Materials</t>
  </si>
  <si>
    <t>English</t>
  </si>
  <si>
    <t>Foreign Language</t>
  </si>
  <si>
    <t>Guidance</t>
  </si>
  <si>
    <t>FC336 Expense</t>
  </si>
  <si>
    <t>Guidance - Other</t>
  </si>
  <si>
    <t>Total Guidance</t>
  </si>
  <si>
    <t>History</t>
  </si>
  <si>
    <t>Mathematics</t>
  </si>
  <si>
    <t>PE</t>
  </si>
  <si>
    <t>Reading</t>
  </si>
  <si>
    <t>Research</t>
  </si>
  <si>
    <t>Science</t>
  </si>
  <si>
    <t>Total 5432-6 · Supplies and Materials</t>
  </si>
  <si>
    <t>5432-8 · Textbooks</t>
  </si>
  <si>
    <t>Engish</t>
  </si>
  <si>
    <t>Foreign Lang.</t>
  </si>
  <si>
    <t>5432-8 · Textbooks - Other</t>
  </si>
  <si>
    <t>Total 5432-8 · Textbooks</t>
  </si>
  <si>
    <t>Total 5432 · Instruct. Supplies &amp; Mate</t>
  </si>
  <si>
    <t>Total 52010 · Instructional Supplies &amp; Equip</t>
  </si>
  <si>
    <t>5803 · Student  Programs</t>
  </si>
  <si>
    <t>5858 · Field Trip</t>
  </si>
  <si>
    <t>5860 · Senior Activities</t>
  </si>
  <si>
    <t>5863 · Prom</t>
  </si>
  <si>
    <t>Total 5803 · Student  Programs</t>
  </si>
  <si>
    <t>5844 · Programs/Clubs</t>
  </si>
  <si>
    <t>5844-1 · Leadership Clubs</t>
  </si>
  <si>
    <t>5844-2 · Competition Clubs</t>
  </si>
  <si>
    <t>5844-3 · Interest Clubs</t>
  </si>
  <si>
    <t>5844 · Programs/Clubs - Other</t>
  </si>
  <si>
    <t>Total 5844 · Programs/Clubs</t>
  </si>
  <si>
    <t>5952 · Testing &amp; Assessment</t>
  </si>
  <si>
    <t>52050 · Student Program Exp - Other</t>
  </si>
  <si>
    <t>Total 52050 · Student Program Exp</t>
  </si>
  <si>
    <t>Forekicks- Athletic Facilities</t>
  </si>
  <si>
    <t>5833 · Athletics</t>
  </si>
  <si>
    <t>5833-1 · Athletics</t>
  </si>
  <si>
    <t>Total 5833 · Athletics</t>
  </si>
  <si>
    <t>Total 52070 · Athletic Expense</t>
  </si>
  <si>
    <t>5773-2 · Bus for Student Activities</t>
  </si>
  <si>
    <t>52080 · Student Transportation Exp - Other</t>
  </si>
  <si>
    <t>Total 52080 · Student Transportation Exp</t>
  </si>
  <si>
    <t>5513 · Lease -Build./ Grounds</t>
  </si>
  <si>
    <t>Lease</t>
  </si>
  <si>
    <t>Real Estate Tax</t>
  </si>
  <si>
    <t>Total 5513 · Lease -Build./ Grounds</t>
  </si>
  <si>
    <t>5514-3 · CAM-Main &amp; Rep Landlord-</t>
  </si>
  <si>
    <t>54010 · Lease. CAM and Taxes - Other</t>
  </si>
  <si>
    <t>Total 54010 · Lease. CAM and Taxes</t>
  </si>
  <si>
    <t>5301-1 · Auditors</t>
  </si>
  <si>
    <t>Total 55006 · Auditor</t>
  </si>
  <si>
    <t>53000 · Non Instructional Supplies</t>
  </si>
  <si>
    <t>5431-2 · Water/ Coffee Expenses</t>
  </si>
  <si>
    <t>5431-3 · Printer Toner</t>
  </si>
  <si>
    <t>5431-4 · Office supplies</t>
  </si>
  <si>
    <t>5431-5 · Postage/shipping</t>
  </si>
  <si>
    <t>5431-6 · Copy paper/supplies</t>
  </si>
  <si>
    <t>5431-8 · Health Office</t>
  </si>
  <si>
    <t>53000 · Non Instructional Supplies - Other</t>
  </si>
  <si>
    <t>Total 53000 · Non Instructional Supplies</t>
  </si>
  <si>
    <t>5301 · Business Office Operating Costs</t>
  </si>
  <si>
    <t>5750 · Fees / Bank Fees/ School Store</t>
  </si>
  <si>
    <t>Total 5301 · Business Office Operating Costs</t>
  </si>
  <si>
    <t>54080 · Insurance Expense</t>
  </si>
  <si>
    <t>5841 · Advertising &amp; Marketing</t>
  </si>
  <si>
    <t>5999 · Operating Expenses</t>
  </si>
  <si>
    <t>5403 · Events</t>
  </si>
  <si>
    <t>5421 · Dues &amp; Memberships</t>
  </si>
  <si>
    <t>5999 · Operating Expenses - Other</t>
  </si>
  <si>
    <t>Total 5999 · Operating Expenses</t>
  </si>
  <si>
    <t>Total 55010 · Other Operating Costs</t>
  </si>
  <si>
    <t>102 Grant ($225/student)</t>
  </si>
  <si>
    <t>274 Grant</t>
  </si>
  <si>
    <t>CARES Act Grant</t>
  </si>
  <si>
    <t>SPED 240</t>
  </si>
  <si>
    <t>SPED 274</t>
  </si>
  <si>
    <t>117 · 117/118 Grant</t>
  </si>
  <si>
    <t>4450 · Fundraising/Donations/Other</t>
  </si>
  <si>
    <t>4901 · Donations</t>
  </si>
  <si>
    <t>4908 · Scholarship Fund</t>
  </si>
  <si>
    <t>Total 4450 · Fundraising/Donations/Other</t>
  </si>
  <si>
    <t>4400 · Contr. In-Kind - Transportation</t>
  </si>
  <si>
    <t>4901-2 · In-Kind MTRS</t>
  </si>
  <si>
    <t>9996 · Fund Transfer Income</t>
  </si>
  <si>
    <t>49998 · Substitution Department</t>
  </si>
  <si>
    <t>500002 · Homeroom</t>
  </si>
  <si>
    <t>50001 · Administrative Salaries &amp; Wages</t>
  </si>
  <si>
    <t>5012 · Executive Admin</t>
  </si>
  <si>
    <t>5021 · Admin Support Department</t>
  </si>
  <si>
    <t>5104 · Marketing &amp; Outreach Department</t>
  </si>
  <si>
    <t>50001 · Administrative Salaries &amp; Wages - Other</t>
  </si>
  <si>
    <t>Total 50001 · Administrative Salaries &amp; Wages</t>
  </si>
  <si>
    <t>50002 · Guidance Salaries &amp; Wages</t>
  </si>
  <si>
    <t>5120 · Guidance Department</t>
  </si>
  <si>
    <t>Total 50002 · Guidance Salaries &amp; Wages</t>
  </si>
  <si>
    <t>50003 · Instructional Salaries &amp; Wages</t>
  </si>
  <si>
    <t>INSTRUCTIONAL LEADERS</t>
  </si>
  <si>
    <t>1215011 · Educational Department Heads</t>
  </si>
  <si>
    <t>Total INSTRUCTIONAL LEADERS</t>
  </si>
  <si>
    <t>49999 · Special Education</t>
  </si>
  <si>
    <t>5043 · Salary-SPED Para's</t>
  </si>
  <si>
    <t>5044 · Special Education Teachers</t>
  </si>
  <si>
    <t>5055 · Special Education Psychologist</t>
  </si>
  <si>
    <t>5057 · SPED - Adjustment Conselors</t>
  </si>
  <si>
    <t>5081 · Reading and ELL</t>
  </si>
  <si>
    <t>49999 · Special Education - Other</t>
  </si>
  <si>
    <t>Total 49999 · Special Education</t>
  </si>
  <si>
    <t>5032 · Math Department</t>
  </si>
  <si>
    <t>5097 · History Department</t>
  </si>
  <si>
    <t>5098 · English Department</t>
  </si>
  <si>
    <t>5099 · Science</t>
  </si>
  <si>
    <t>5100 · Art</t>
  </si>
  <si>
    <t>5102 · Computer Science</t>
  </si>
  <si>
    <t>5103 · PE Department</t>
  </si>
  <si>
    <t>5105 · Foreign Language Department</t>
  </si>
  <si>
    <t>Total 50003 · Instructional Salaries &amp; Wages</t>
  </si>
  <si>
    <t>50005 · Student Services Wages</t>
  </si>
  <si>
    <t>5083 · Health Office</t>
  </si>
  <si>
    <t>5087 · Food Services</t>
  </si>
  <si>
    <t>Total 50005 · Student Services Wages</t>
  </si>
  <si>
    <t>50006 · Operations Salaries &amp; Wages</t>
  </si>
  <si>
    <t>5011-1 · IT Department</t>
  </si>
  <si>
    <t>5011 · Safety/Traffic Guards</t>
  </si>
  <si>
    <t>5084-3 · Facility Department</t>
  </si>
  <si>
    <t>Total 50006 · Operations Salaries &amp; Wages</t>
  </si>
  <si>
    <t>50008 · Stipend</t>
  </si>
  <si>
    <t>50000 · Salaries - Other</t>
  </si>
  <si>
    <t>Total 50000 · Salaries</t>
  </si>
  <si>
    <t>50010 · Health Insurance</t>
  </si>
  <si>
    <t>5225-1 · Cobra</t>
  </si>
  <si>
    <t>5225-5 · Medical Ins. -Employer</t>
  </si>
  <si>
    <t>Total 50010 · Health Insurance</t>
  </si>
  <si>
    <t>50011 · Other Employee Benefits</t>
  </si>
  <si>
    <t>5225-15 · Vision Expense</t>
  </si>
  <si>
    <t>5225-2 · Dental Ins. - Employer</t>
  </si>
  <si>
    <t>5225-4 · HRA Reimbursement</t>
  </si>
  <si>
    <t>5225-7 · STD,LTD, LIFE &amp; ADD</t>
  </si>
  <si>
    <t>5225-9 · Benefit Participant Fees</t>
  </si>
  <si>
    <t>50011 · Other Employee Benefits - Other</t>
  </si>
  <si>
    <t>Total 50011 · Other Employee Benefits</t>
  </si>
  <si>
    <t>5250-10 · FPLA Expense - ER</t>
  </si>
  <si>
    <t>5250-5 · Medicare Employer</t>
  </si>
  <si>
    <t>5250-7 · Social Security Employer</t>
  </si>
  <si>
    <t>5250-8 · Unemployment - MA</t>
  </si>
  <si>
    <t>5250-9 · Mass Health insurance</t>
  </si>
  <si>
    <t>5301-8 · Payroll processing</t>
  </si>
  <si>
    <t>Total 50015 · Payroll Taxes &amp; Fringe Benefits</t>
  </si>
  <si>
    <t>5413 · Health Office</t>
  </si>
  <si>
    <t>5312-3 · SPED Consultants</t>
  </si>
  <si>
    <t>5312-3C · SPED Consultants - Other</t>
  </si>
  <si>
    <t>5312-3 · SPED Consultants - Other</t>
  </si>
  <si>
    <t>Total 5312-3 · SPED Consultants</t>
  </si>
  <si>
    <t>5841-2 · Student Recruitment</t>
  </si>
  <si>
    <t>Total 5312-4 · Registrar Supplies and Material</t>
  </si>
  <si>
    <t>5803 · Student  Programs - Other</t>
  </si>
  <si>
    <t>5823 · Misc Food Services</t>
  </si>
  <si>
    <t>5823-1 · Lunch / Food Services</t>
  </si>
  <si>
    <t>5823 · Misc Food Services - Other</t>
  </si>
  <si>
    <t>Total 5823 · Misc Food Services</t>
  </si>
  <si>
    <t>Total 52060 · Nutrition Exp</t>
  </si>
  <si>
    <t>5833-3 · Reimbursed Expense -Athletics</t>
  </si>
  <si>
    <t>5833 · Athletics - Other</t>
  </si>
  <si>
    <t>52070 · Athletic Expense - Other</t>
  </si>
  <si>
    <t>5310-2 · Gas for School Buses</t>
  </si>
  <si>
    <t>5773-1 · Transportation for Athletics</t>
  </si>
  <si>
    <t>5773-3 · Student Bus</t>
  </si>
  <si>
    <t>5773 · Students Transportation</t>
  </si>
  <si>
    <t>5514-1 · Custodian Services</t>
  </si>
  <si>
    <t>5514-11 · Rubbish Removal</t>
  </si>
  <si>
    <t>5514-13 · Furniture</t>
  </si>
  <si>
    <t>5514-14 · Storage</t>
  </si>
  <si>
    <t>5514-2 · Facility Contracted Sevices</t>
  </si>
  <si>
    <t>5514-20 · Snow Removal 199-201</t>
  </si>
  <si>
    <t>5514-4 · Facility Supplies</t>
  </si>
  <si>
    <t>5514-7 · Security</t>
  </si>
  <si>
    <t>5514-8 · Janitorial Supplies</t>
  </si>
  <si>
    <t>5515 · 165 Forest CAM</t>
  </si>
  <si>
    <t>5520 · SMOC Cam</t>
  </si>
  <si>
    <t>5515 · 165 Forest CAM - Other</t>
  </si>
  <si>
    <t>Total 5515 · 165 Forest CAM</t>
  </si>
  <si>
    <t>5614 · Rent/Lease Equipment &amp; Supplies</t>
  </si>
  <si>
    <t>5614-1 · Lease Office Equipment</t>
  </si>
  <si>
    <t>Total 5614 · Rent/Lease Equipment &amp; Supplies</t>
  </si>
  <si>
    <t>54030 · Facilities - Other</t>
  </si>
  <si>
    <t>Total 54030 · Facilities</t>
  </si>
  <si>
    <t>Gas, Electricity, Phone, Water</t>
  </si>
  <si>
    <t>5554-1 · Electricity</t>
  </si>
  <si>
    <t>5554-2 · Gas</t>
  </si>
  <si>
    <t>5554-3 · Telephone</t>
  </si>
  <si>
    <t>5554-4 · Water/Sewer</t>
  </si>
  <si>
    <t>Total Gas, Electricity, Phone, Water</t>
  </si>
  <si>
    <t>Total 54050 · Utility</t>
  </si>
  <si>
    <t>5301-4 · Internet</t>
  </si>
  <si>
    <t>5452-1 · Computer Supplies &amp; Repr</t>
  </si>
  <si>
    <t>5452-2 · Information Technology &amp; Softwa</t>
  </si>
  <si>
    <t>5452 · IT Consultant</t>
  </si>
  <si>
    <t>Total 55005 · IT</t>
  </si>
  <si>
    <t>5301-6 · Legal</t>
  </si>
  <si>
    <t>Total 55007 · Legal Expense</t>
  </si>
  <si>
    <t>5992 · Business expenses</t>
  </si>
  <si>
    <t>5885-1 · Cyber Liability</t>
  </si>
  <si>
    <t>5885-8 · General Liability</t>
  </si>
  <si>
    <t>5885-9 · Workers Compensation</t>
  </si>
  <si>
    <t>Total 54080 · Insurance Expense</t>
  </si>
  <si>
    <t>5701 · Deprec.Equipment</t>
  </si>
  <si>
    <t>5703 · Depreciation-Furniture</t>
  </si>
  <si>
    <t>5704 · Depreciation- LI</t>
  </si>
  <si>
    <t>5705 · Deprec. Computers</t>
  </si>
  <si>
    <t>5706 · Depreciation- Software</t>
  </si>
  <si>
    <t>5708 · Depreciation Expense - Building</t>
  </si>
  <si>
    <t>5711 · Depreciation Expense - Other</t>
  </si>
  <si>
    <t>Total 5711 · Depreciation Expense</t>
  </si>
  <si>
    <t>6000 · MTRS Expense</t>
  </si>
  <si>
    <t>In Kind MTRS Expense</t>
  </si>
  <si>
    <t>6000 · MTRS Expense - Other</t>
  </si>
  <si>
    <t>Total 6000 · MTRS Expense</t>
  </si>
  <si>
    <t xml:space="preserve"> Massachusetts Department of Elementary and Secondary Education</t>
  </si>
  <si>
    <t xml:space="preserve"> Office of District and School Finance</t>
  </si>
  <si>
    <t xml:space="preserve"> P r o j e c t e d    F Y 2 2    C h a r t e r   S c h o o l   F T E   a n d   T u i t i o n   (Q 1) ( g )</t>
  </si>
  <si>
    <t>FOUNDATION &amp; ABOVE FOUND TUITION</t>
  </si>
  <si>
    <t xml:space="preserve"> P R I V A T E / H O M E S C H O O L E D</t>
  </si>
  <si>
    <t>Transp FTE</t>
  </si>
  <si>
    <t>Unadj District Found &amp; Above Fnd Tuition</t>
  </si>
  <si>
    <t>Adj Local Found &amp; Above Fnd Tuition</t>
  </si>
  <si>
    <t>Total District Payment</t>
  </si>
  <si>
    <t>State Found &amp; Above Found Tuition (sibs)</t>
  </si>
  <si>
    <t>Priv/HS FTE</t>
  </si>
  <si>
    <t>Priv/HS Base Payment</t>
  </si>
  <si>
    <t>Priv/HS Transp</t>
  </si>
  <si>
    <t>Priv/HS Facilities Tuition</t>
  </si>
  <si>
    <t>Total
Priv/HS
Tuition</t>
  </si>
  <si>
    <t>COMPUTER HARDWARE</t>
  </si>
  <si>
    <t>Done</t>
  </si>
  <si>
    <t>3 busses filled to capacity</t>
  </si>
  <si>
    <t>Less Club Participation and No field trips other than Senior Picnic</t>
  </si>
  <si>
    <t>We have fewer people on our insurance plans than budgeted for</t>
  </si>
  <si>
    <t>Not going to do</t>
  </si>
  <si>
    <t>Purchase fees related to financing $232K</t>
  </si>
  <si>
    <t>Building Purchase</t>
  </si>
  <si>
    <t>Lower meal counts</t>
  </si>
  <si>
    <t>Leased Assets</t>
  </si>
  <si>
    <t>Leased Liabilities</t>
  </si>
  <si>
    <t>Mortgage Payable</t>
  </si>
  <si>
    <t>Left to complete</t>
  </si>
  <si>
    <t>CAM Income - SMOC</t>
  </si>
  <si>
    <t>4210 · Rental Income - Other</t>
  </si>
  <si>
    <t>Total 4210 · Rental Income</t>
  </si>
  <si>
    <t>Interest Expense</t>
  </si>
  <si>
    <t>Amortization Expense - Leased E</t>
  </si>
  <si>
    <t>Type</t>
  </si>
  <si>
    <t>Date</t>
  </si>
  <si>
    <t>Num</t>
  </si>
  <si>
    <t>Name</t>
  </si>
  <si>
    <t>Memo</t>
  </si>
  <si>
    <t>Amount</t>
  </si>
  <si>
    <t>Bldg Purch</t>
  </si>
  <si>
    <t>CIP</t>
  </si>
  <si>
    <t>1500 · Fixed Assets</t>
  </si>
  <si>
    <t>1505 · 199-201 Forest Street</t>
  </si>
  <si>
    <t>Bill</t>
  </si>
  <si>
    <t>2</t>
  </si>
  <si>
    <t>QPD LLC</t>
  </si>
  <si>
    <t>Advisory</t>
  </si>
  <si>
    <t>Check</t>
  </si>
  <si>
    <t>EFT</t>
  </si>
  <si>
    <t>Boston Private</t>
  </si>
  <si>
    <t>Term Sheet Deposit</t>
  </si>
  <si>
    <t>4</t>
  </si>
  <si>
    <t>Advisory March 2021</t>
  </si>
  <si>
    <t>1133-01</t>
  </si>
  <si>
    <t>MDM Transportation Consultants, Inc</t>
  </si>
  <si>
    <t>Data collection and parking/circulation review</t>
  </si>
  <si>
    <t>5</t>
  </si>
  <si>
    <t>Monthly retainers April 2021</t>
  </si>
  <si>
    <t>1259954</t>
  </si>
  <si>
    <t>Fletcher Tilton PC</t>
  </si>
  <si>
    <t>Purchase of 199 and 201 P&amp;S</t>
  </si>
  <si>
    <t>6</t>
  </si>
  <si>
    <t>Monthly retainers May 2021</t>
  </si>
  <si>
    <t>SIN176055</t>
  </si>
  <si>
    <t>EBI Consulting</t>
  </si>
  <si>
    <t>Project# 1321000191</t>
  </si>
  <si>
    <t>19544</t>
  </si>
  <si>
    <t>Code Red Consultants</t>
  </si>
  <si>
    <t>Feasibility study</t>
  </si>
  <si>
    <t>1261652</t>
  </si>
  <si>
    <t>Purchase of 199-201</t>
  </si>
  <si>
    <t>7</t>
  </si>
  <si>
    <t>Real Estate Advisory- June Retainer</t>
  </si>
  <si>
    <t>Deposit</t>
  </si>
  <si>
    <t>Murphy &amp; King P.C.</t>
  </si>
  <si>
    <t>Purchase Deposit</t>
  </si>
  <si>
    <t>07/21/2021</t>
  </si>
  <si>
    <t>Odone Survey and Mapping</t>
  </si>
  <si>
    <t>Land survey</t>
  </si>
  <si>
    <t>8</t>
  </si>
  <si>
    <t>Real Estate Advisory- Monthly Retainers July 2021</t>
  </si>
  <si>
    <t>13063</t>
  </si>
  <si>
    <t>Anser Advisory Management LLC</t>
  </si>
  <si>
    <t>Professional Services July 2021</t>
  </si>
  <si>
    <t>9</t>
  </si>
  <si>
    <t>Real Estate Advisory- Monthly Retainers August 2021</t>
  </si>
  <si>
    <t>1133-02</t>
  </si>
  <si>
    <t>13141</t>
  </si>
  <si>
    <t>Professional Services August 2021</t>
  </si>
  <si>
    <t>20110504-02</t>
  </si>
  <si>
    <t>13162</t>
  </si>
  <si>
    <t>Professional Services September 2021</t>
  </si>
  <si>
    <t>General Journal</t>
  </si>
  <si>
    <t>Reimb</t>
  </si>
  <si>
    <t>Reimburse Deposit for Financing</t>
  </si>
  <si>
    <t>Wire for Building Purchase</t>
  </si>
  <si>
    <t>Deposit Reimbursement</t>
  </si>
  <si>
    <t>324961</t>
  </si>
  <si>
    <t>Curry Printing</t>
  </si>
  <si>
    <t>Scan BluePrints for Construction</t>
  </si>
  <si>
    <t>Total 1505 · 199-201 Forest Street</t>
  </si>
  <si>
    <t>Mortgage Interest</t>
  </si>
  <si>
    <t>AJE for RE Tax Over Budget by $111,300, Also reclass Mort. Int.</t>
  </si>
  <si>
    <t>AJE Interest out of Lease, CAM &amp; Tax Line/Add int exp Oct/Nov</t>
  </si>
  <si>
    <t>OPERATING ACTIVITIES</t>
  </si>
  <si>
    <t>Adjustments to reconcile Net Income</t>
  </si>
  <si>
    <t>to net cash provided by operations:</t>
  </si>
  <si>
    <t>1110 · Accounts receivable</t>
  </si>
  <si>
    <t>1300 · Prepaid Expenses</t>
  </si>
  <si>
    <t>2000 · Accounts payable</t>
  </si>
  <si>
    <t>St. Mary's x6027</t>
  </si>
  <si>
    <t>2100 · Accrued expenses - other</t>
  </si>
  <si>
    <t>2105 · Accrued payroll</t>
  </si>
  <si>
    <t>2110 · Due to Foundation</t>
  </si>
  <si>
    <t>2120 · Accrued Interest Expense</t>
  </si>
  <si>
    <t>2160 · Payroll Withholdings:2160-04 · Dental Ins.Employee</t>
  </si>
  <si>
    <t>2160 · Payroll Withholdings:2160-10 · Medical Ins.Employee</t>
  </si>
  <si>
    <t>2160 · Payroll Withholdings:2160-28 · Healthcare Savings - HSA</t>
  </si>
  <si>
    <t>2160 · Payroll Withholdings:2160-A · Employee Voluntary Benefits:2160-02 · Accident</t>
  </si>
  <si>
    <t>2160 · Payroll Withholdings:2160-A · Employee Voluntary Benefits:2160-03 · DDC C2</t>
  </si>
  <si>
    <t>2160 · Payroll Withholdings:2160-A · Employee Voluntary Benefits:2160-07 · FSA</t>
  </si>
  <si>
    <t>2160 · Payroll Withholdings:2160-A · Employee Voluntary Benefits:2160-19 · Life Ind</t>
  </si>
  <si>
    <t>2160 · Payroll Withholdings:2160-A · Employee Voluntary Benefits:2160-20 · Life Spouse</t>
  </si>
  <si>
    <t>2160 · Payroll Withholdings:2160-A · Employee Voluntary Benefits:2160-22 · ADD Ind</t>
  </si>
  <si>
    <t>2160 · Payroll Withholdings:2160-A · Employee Voluntary Benefits:2160-23 · ADD Spouse</t>
  </si>
  <si>
    <t>2160 · Payroll Withholdings:2160-A · Employee Voluntary Benefits:2160-42 · Vision</t>
  </si>
  <si>
    <t>2160 · Payroll Withholdings:2160-T · Payroll Tax Liability:2160-25 · MA Family Leave Tax</t>
  </si>
  <si>
    <t>2160 · Payroll Withholdings:2160-T · Payroll Tax Liability:2160-26 · MA Medical Leave</t>
  </si>
  <si>
    <t>2200 · Deferred revenue:Def Rev - Marlborough STEM Coun</t>
  </si>
  <si>
    <t>2200 · Deferred revenue:Def Rev Project Here</t>
  </si>
  <si>
    <t>2200 · Deferred revenue:Def. Income - Avidia</t>
  </si>
  <si>
    <t>2200 · Deferred revenue:Deferred Revenue - Building Fun</t>
  </si>
  <si>
    <t>2200 · Deferred revenue:Deferred Revenue - Transportati</t>
  </si>
  <si>
    <t>2200 · Deferred revenue:deferred Revenue -DDD</t>
  </si>
  <si>
    <t>Net cash provided by Operating Activities</t>
  </si>
  <si>
    <t>INVESTING ACTIVITIES</t>
  </si>
  <si>
    <t>1500 · Fixed Assets:1502 · Const. in Prog.  165, 199, 201</t>
  </si>
  <si>
    <t>1500 · Fixed Assets:1505 · 199-201 Forest Street</t>
  </si>
  <si>
    <t>1500 · Fixed Assets:1560 · Computer Hardware</t>
  </si>
  <si>
    <t>1600 · Accumulated Depreciation:1605 · Accum Depr - Building 165</t>
  </si>
  <si>
    <t>1600 · Accumulated Depreciation:1606 · Accumulated Depr 199-201</t>
  </si>
  <si>
    <t>1600 · Accumulated Depreciation:1630 · Accum. Depr - Leasehold Improve</t>
  </si>
  <si>
    <t>1600 · Accumulated Depreciation:1635 · Accumulated Depreciation - LI</t>
  </si>
  <si>
    <t>1600 · Accumulated Depreciation:1640 · Accum. Depr. - Furniture</t>
  </si>
  <si>
    <t>1600 · Accumulated Depreciation:1650 · Accum. Depr. - Equipment</t>
  </si>
  <si>
    <t>1600 · Accumulated Depreciation:1660 · Accum. Depr. -Computer Hardware</t>
  </si>
  <si>
    <t>1600 · Accumulated Depreciation:1670 · Accum. Depr. -ComoputerSoftware</t>
  </si>
  <si>
    <t>1600 · Accumulated Depreciation:1680 · Accum. Depr. - Lab Equipment</t>
  </si>
  <si>
    <t>SMOC Asset Receivable</t>
  </si>
  <si>
    <t>T-Mobile Asset Receivable</t>
  </si>
  <si>
    <t>1800 · Security Deposit</t>
  </si>
  <si>
    <t>Net cash provided by Investing Activities</t>
  </si>
  <si>
    <t>FINANCING ACTIVITIES</t>
  </si>
  <si>
    <t>Deferred Cash Inflow - T-Mobile</t>
  </si>
  <si>
    <t>Mortgage Payable Forest Street</t>
  </si>
  <si>
    <t>SMOC Deferred Cash Inflow</t>
  </si>
  <si>
    <t>Net cash provided by Financing Activities</t>
  </si>
  <si>
    <t>Net cash increase for period</t>
  </si>
  <si>
    <t>Cash at beginning of period</t>
  </si>
  <si>
    <t>Cash at end of period</t>
  </si>
  <si>
    <t>Other Asset Additions</t>
  </si>
  <si>
    <t>Right to use Asset - Leased Equipment</t>
  </si>
  <si>
    <t xml:space="preserve">Construction In Progress </t>
  </si>
  <si>
    <t>199-201 Forest Street</t>
  </si>
  <si>
    <t>Total Other Asset Additions</t>
  </si>
  <si>
    <t>Total Asset Additions</t>
  </si>
  <si>
    <t>P0254-18267</t>
  </si>
  <si>
    <t>Finegold Alexander Architects Inc.</t>
  </si>
  <si>
    <t>AMSA Renovation Project</t>
  </si>
  <si>
    <t>21-11-1287</t>
  </si>
  <si>
    <t>Feldman Land Surveyors</t>
  </si>
  <si>
    <t>Land Surveyor</t>
  </si>
  <si>
    <t>8621</t>
  </si>
  <si>
    <t>PointKnown</t>
  </si>
  <si>
    <t>Surverying and Documentation</t>
  </si>
  <si>
    <t>10</t>
  </si>
  <si>
    <t>Real Estate Advisory- Monthly Retainers September and October 2021</t>
  </si>
  <si>
    <t>13253</t>
  </si>
  <si>
    <t>Professional Services October 2021</t>
  </si>
  <si>
    <t>Increase in Tuition</t>
  </si>
  <si>
    <t>P r e l i m i n a r y     F Y 2 2    C h a r t e r   S c h o o l   F T E   a n d   T u i t i o n   (Q 2)</t>
  </si>
  <si>
    <t>Sibling
Found
Adj</t>
  </si>
  <si>
    <t>Sibling
Transp
Adj</t>
  </si>
  <si>
    <t>Sibling
Facilities
Adj</t>
  </si>
  <si>
    <t>TOTAL
Sibling
Adj</t>
  </si>
  <si>
    <t>diff</t>
  </si>
  <si>
    <t>Less already paid</t>
  </si>
  <si>
    <t>Balance Due</t>
  </si>
  <si>
    <t>Expected:</t>
  </si>
  <si>
    <t>New Allotment from DESE</t>
  </si>
  <si>
    <t>Original Budget</t>
  </si>
  <si>
    <t>Net Increase over budget</t>
  </si>
  <si>
    <t>1133-03</t>
  </si>
  <si>
    <t>11</t>
  </si>
  <si>
    <t>Real Estate Advisory- Monthly Retainers November 2021</t>
  </si>
  <si>
    <t>P0254-18301</t>
  </si>
  <si>
    <t>21-12-1255</t>
  </si>
  <si>
    <t>3</t>
  </si>
  <si>
    <t>Advisory Retainer for Jan and Feb 2021</t>
  </si>
  <si>
    <t>2140-01</t>
  </si>
  <si>
    <t>Lahlaf Geotechnical Consulting, Inc.</t>
  </si>
  <si>
    <t>50% Retainer Fee</t>
  </si>
  <si>
    <t>2160 · Payroll Withholdings:2160-01 · 403 B Retirement plan</t>
  </si>
  <si>
    <t>2200 · Deferred revenue:Deferred Revenue Athletics Sch</t>
  </si>
  <si>
    <t>P0254-18351</t>
  </si>
  <si>
    <t>13364</t>
  </si>
  <si>
    <t>Professional Services December 2021</t>
  </si>
  <si>
    <t>12</t>
  </si>
  <si>
    <t>Advisory Retainer for Dec 2021</t>
  </si>
  <si>
    <t>13305</t>
  </si>
  <si>
    <t>Professional Services November 2021</t>
  </si>
  <si>
    <t>Timing</t>
  </si>
  <si>
    <t>17K Disney Deposit</t>
  </si>
  <si>
    <t>22-01-1206</t>
  </si>
  <si>
    <t>13376</t>
  </si>
  <si>
    <t>Professional Services January 2022</t>
  </si>
  <si>
    <t>22-02-1006</t>
  </si>
  <si>
    <t>P0254.00-18381</t>
  </si>
  <si>
    <t>13</t>
  </si>
  <si>
    <t>Advisory Retainer for January 2022</t>
  </si>
  <si>
    <t>P r e l i m i n a r y     F Y 2 2    C h a r t e r   S c h o o l   F T E   a n d   T u i t i o n   (Q 3)</t>
  </si>
  <si>
    <t>For the Month of March 2022</t>
  </si>
  <si>
    <t>Mar 22 Budget</t>
  </si>
  <si>
    <t>July - Mar 2022</t>
  </si>
  <si>
    <t>Jul - Mar 2022 Budget</t>
  </si>
  <si>
    <t>3/31/21</t>
  </si>
  <si>
    <t>3/31/22</t>
  </si>
  <si>
    <t>Balance Sheet as of 3/31/22</t>
  </si>
  <si>
    <t>Adjusted to reflect actual revenue</t>
  </si>
  <si>
    <t>Move Esser II and Idea grant to year II</t>
  </si>
  <si>
    <t>Ski Club Bus</t>
  </si>
  <si>
    <t>Current Liabilities</t>
  </si>
  <si>
    <t>Jul '21 - Mar 22</t>
  </si>
  <si>
    <t>1500 · Fixed Assets:1501 · Right to Use Asset - Copiers</t>
  </si>
  <si>
    <t>1500 · Fixed Assets:1501a · Right to Use Asset -Chromebooks</t>
  </si>
  <si>
    <t>2500 · Leased Equipment Liab-Copier</t>
  </si>
  <si>
    <t>2501 · Leased Equip Liab - Chromebooks</t>
  </si>
  <si>
    <t>2140-02</t>
  </si>
  <si>
    <t>Last 50%</t>
  </si>
  <si>
    <t>Additional Day</t>
  </si>
  <si>
    <t>13445</t>
  </si>
  <si>
    <t>Professional Services February 2022</t>
  </si>
  <si>
    <t>14</t>
  </si>
  <si>
    <t>Advisory Retainer for February 2022</t>
  </si>
  <si>
    <t>P0254.00-18411</t>
  </si>
  <si>
    <t>2022.02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</si>
</sst>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_(* #,##0_);_(* \(#,##0\);_(* &quot;-&quot;??_);_(@_)"/>
    <numFmt numFmtId="168" formatCode="_(&quot;$&quot;* #,##0_);_(&quot;$&quot;* \(#,##0\);_(&quot;$&quot;* &quot;-&quot;??_);_(@_)"/>
    <numFmt numFmtId="169" formatCode="#,##0.00;\-#,##0.00"/>
    <numFmt numFmtId="170" formatCode="mm/dd/yyyy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2"/>
      <name val="Times New Roman"/>
      <family val="1"/>
    </font>
    <font>
      <sz val="14"/>
      <name val="Arial"/>
      <family val="2"/>
    </font>
    <font>
      <sz val="14"/>
      <name val="Calibri"/>
      <family val="2"/>
    </font>
    <font>
      <sz val="12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2"/>
      <color theme="2" tint="-9.9978637043366805E-2"/>
      <name val="Calibri"/>
      <family val="2"/>
    </font>
    <font>
      <b/>
      <sz val="12"/>
      <color theme="2"/>
      <name val="Calibri"/>
      <family val="2"/>
    </font>
    <font>
      <b/>
      <sz val="12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name val="Arial"/>
      <family val="2"/>
    </font>
    <font>
      <sz val="9"/>
      <color theme="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Calibri"/>
      <family val="2"/>
    </font>
    <font>
      <sz val="10"/>
      <color rgb="FFD2E4E3"/>
      <name val="Calibri"/>
      <family val="2"/>
    </font>
    <font>
      <sz val="8"/>
      <color rgb="FFD2E4E3"/>
      <name val="Calibri"/>
      <family val="2"/>
    </font>
    <font>
      <sz val="11"/>
      <color indexed="9"/>
      <name val="Calibri"/>
      <family val="2"/>
    </font>
    <font>
      <b/>
      <sz val="20"/>
      <color theme="2"/>
      <name val="Calibri"/>
      <family val="2"/>
    </font>
    <font>
      <sz val="14"/>
      <color indexed="9"/>
      <name val="Calibri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6"/>
      <name val="Calibri"/>
      <family val="2"/>
    </font>
    <font>
      <sz val="9"/>
      <color indexed="63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Century Gothic"/>
      <family val="2"/>
    </font>
    <font>
      <sz val="9"/>
      <color theme="1" tint="0.249977111117893"/>
      <name val="Calibri"/>
      <family val="2"/>
    </font>
    <font>
      <sz val="10"/>
      <color theme="1"/>
      <name val="Calibri"/>
      <family val="2"/>
    </font>
    <font>
      <b/>
      <sz val="10"/>
      <color indexed="9"/>
      <name val="Calibri"/>
      <family val="2"/>
    </font>
    <font>
      <sz val="11"/>
      <color rgb="FF9C0006"/>
      <name val="Calibri"/>
      <family val="2"/>
      <scheme val="minor"/>
    </font>
    <font>
      <sz val="14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E4E3"/>
        <bgColor indexed="64"/>
      </patternFill>
    </fill>
    <fill>
      <patternFill patternType="solid">
        <fgColor rgb="FFBED8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B8AB00"/>
      </top>
      <bottom/>
      <diagonal/>
    </border>
    <border>
      <left/>
      <right style="thin">
        <color rgb="FFB8AB00"/>
      </right>
      <top style="thin">
        <color rgb="FFB8AB00"/>
      </top>
      <bottom/>
      <diagonal/>
    </border>
    <border>
      <left/>
      <right/>
      <top/>
      <bottom style="thin">
        <color rgb="FFB8AB00"/>
      </bottom>
      <diagonal/>
    </border>
    <border>
      <left/>
      <right style="thin">
        <color rgb="FFB8AB00"/>
      </right>
      <top/>
      <bottom style="thin">
        <color rgb="FFB8AB00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5" fillId="0" borderId="0"/>
    <xf numFmtId="0" fontId="8" fillId="0" borderId="0"/>
    <xf numFmtId="43" fontId="15" fillId="0" borderId="0" applyFont="0" applyFill="0" applyBorder="0" applyAlignment="0" applyProtection="0"/>
    <xf numFmtId="0" fontId="8" fillId="0" borderId="0"/>
    <xf numFmtId="0" fontId="9" fillId="0" borderId="0"/>
    <xf numFmtId="0" fontId="62" fillId="17" borderId="0" applyNumberFormat="0" applyBorder="0" applyAlignment="0" applyProtection="0"/>
  </cellStyleXfs>
  <cellXfs count="434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42" fontId="2" fillId="0" borderId="1" xfId="1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2" fontId="3" fillId="3" borderId="1" xfId="1" applyNumberFormat="1" applyFont="1" applyFill="1" applyBorder="1" applyAlignment="1">
      <alignment horizontal="center" wrapText="1"/>
    </xf>
    <xf numFmtId="9" fontId="3" fillId="3" borderId="1" xfId="2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2" fontId="4" fillId="0" borderId="1" xfId="1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2" fontId="5" fillId="3" borderId="1" xfId="1" applyNumberFormat="1" applyFont="1" applyFill="1" applyBorder="1" applyAlignment="1">
      <alignment wrapText="1"/>
    </xf>
    <xf numFmtId="42" fontId="4" fillId="3" borderId="1" xfId="1" applyNumberFormat="1" applyFont="1" applyFill="1" applyBorder="1" applyAlignment="1">
      <alignment wrapText="1"/>
    </xf>
    <xf numFmtId="9" fontId="5" fillId="3" borderId="1" xfId="2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2" fontId="4" fillId="0" borderId="1" xfId="1" applyNumberFormat="1" applyFont="1" applyFill="1" applyBorder="1" applyAlignment="1">
      <alignment wrapText="1"/>
    </xf>
    <xf numFmtId="9" fontId="4" fillId="0" borderId="1" xfId="0" applyNumberFormat="1" applyFont="1" applyFill="1" applyBorder="1" applyAlignment="1">
      <alignment wrapText="1"/>
    </xf>
    <xf numFmtId="49" fontId="2" fillId="4" borderId="1" xfId="0" applyNumberFormat="1" applyFont="1" applyFill="1" applyBorder="1" applyAlignment="1">
      <alignment wrapText="1"/>
    </xf>
    <xf numFmtId="42" fontId="2" fillId="4" borderId="1" xfId="1" applyNumberFormat="1" applyFont="1" applyFill="1" applyBorder="1" applyAlignment="1">
      <alignment wrapText="1"/>
    </xf>
    <xf numFmtId="9" fontId="2" fillId="4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42" fontId="0" fillId="0" borderId="0" xfId="0" applyNumberFormat="1"/>
    <xf numFmtId="9" fontId="5" fillId="4" borderId="1" xfId="2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17" fontId="2" fillId="0" borderId="1" xfId="1" applyNumberFormat="1" applyFont="1" applyBorder="1" applyAlignment="1">
      <alignment horizontal="center" wrapText="1"/>
    </xf>
    <xf numFmtId="0" fontId="0" fillId="0" borderId="0" xfId="0"/>
    <xf numFmtId="9" fontId="0" fillId="0" borderId="0" xfId="2" applyFont="1"/>
    <xf numFmtId="0" fontId="10" fillId="0" borderId="0" xfId="5" applyFont="1" applyAlignment="1">
      <alignment horizontal="left" vertical="center"/>
    </xf>
    <xf numFmtId="0" fontId="9" fillId="0" borderId="0" xfId="6" applyFont="1"/>
    <xf numFmtId="0" fontId="9" fillId="0" borderId="0" xfId="6" applyFont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11" fillId="0" borderId="0" xfId="6" applyFont="1"/>
    <xf numFmtId="0" fontId="12" fillId="0" borderId="0" xfId="0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Border="1"/>
    <xf numFmtId="0" fontId="13" fillId="0" borderId="0" xfId="0" applyFont="1" applyAlignment="1">
      <alignment horizontal="center" wrapText="1"/>
    </xf>
    <xf numFmtId="0" fontId="13" fillId="6" borderId="0" xfId="0" applyFont="1" applyFill="1" applyAlignment="1">
      <alignment horizontal="center"/>
    </xf>
    <xf numFmtId="0" fontId="14" fillId="0" borderId="0" xfId="7" applyFont="1" applyBorder="1" applyAlignment="1">
      <alignment horizontal="left" vertical="center"/>
    </xf>
    <xf numFmtId="0" fontId="16" fillId="0" borderId="0" xfId="8" applyFont="1" applyBorder="1" applyAlignment="1">
      <alignment horizontal="center"/>
    </xf>
    <xf numFmtId="0" fontId="16" fillId="0" borderId="0" xfId="8" applyFont="1" applyFill="1" applyBorder="1" applyAlignment="1">
      <alignment horizontal="center"/>
    </xf>
    <xf numFmtId="0" fontId="17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18" fillId="0" borderId="0" xfId="5" applyFont="1" applyAlignment="1">
      <alignment horizontal="center" vertical="center"/>
    </xf>
    <xf numFmtId="0" fontId="18" fillId="0" borderId="0" xfId="5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6" applyFont="1" applyAlignment="1">
      <alignment horizontal="center" vertical="center"/>
    </xf>
    <xf numFmtId="0" fontId="23" fillId="0" borderId="0" xfId="7" applyFont="1" applyFill="1" applyBorder="1" applyAlignment="1">
      <alignment horizontal="center" vertical="center"/>
    </xf>
    <xf numFmtId="0" fontId="24" fillId="7" borderId="2" xfId="5" applyFont="1" applyFill="1" applyBorder="1" applyAlignment="1">
      <alignment horizontal="center" vertical="center"/>
    </xf>
    <xf numFmtId="0" fontId="24" fillId="7" borderId="4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 vertical="center"/>
    </xf>
    <xf numFmtId="0" fontId="24" fillId="7" borderId="5" xfId="5" applyFont="1" applyFill="1" applyBorder="1" applyAlignment="1">
      <alignment horizontal="center" vertical="center"/>
    </xf>
    <xf numFmtId="0" fontId="24" fillId="7" borderId="6" xfId="5" applyFont="1" applyFill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28" fillId="8" borderId="5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0" borderId="0" xfId="0" applyFont="1"/>
    <xf numFmtId="0" fontId="29" fillId="0" borderId="8" xfId="6" applyFont="1" applyBorder="1" applyAlignment="1">
      <alignment horizontal="center" vertical="center"/>
    </xf>
    <xf numFmtId="0" fontId="30" fillId="9" borderId="5" xfId="0" applyFont="1" applyFill="1" applyBorder="1" applyAlignment="1">
      <alignment horizontal="left" vertical="center"/>
    </xf>
    <xf numFmtId="0" fontId="30" fillId="9" borderId="3" xfId="0" applyFont="1" applyFill="1" applyBorder="1" applyAlignment="1">
      <alignment horizontal="left" vertical="center"/>
    </xf>
    <xf numFmtId="0" fontId="31" fillId="9" borderId="3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29" fillId="0" borderId="0" xfId="6" applyFont="1" applyAlignment="1">
      <alignment horizontal="center" vertical="center"/>
    </xf>
    <xf numFmtId="0" fontId="30" fillId="9" borderId="3" xfId="0" applyFont="1" applyFill="1" applyBorder="1" applyAlignment="1">
      <alignment horizontal="center" vertical="center"/>
    </xf>
    <xf numFmtId="0" fontId="32" fillId="8" borderId="2" xfId="7" applyFont="1" applyFill="1" applyBorder="1" applyAlignment="1">
      <alignment horizontal="center" wrapText="1"/>
    </xf>
    <xf numFmtId="0" fontId="32" fillId="8" borderId="7" xfId="7" applyFont="1" applyFill="1" applyBorder="1" applyAlignment="1">
      <alignment horizontal="left"/>
    </xf>
    <xf numFmtId="0" fontId="32" fillId="8" borderId="7" xfId="7" applyFont="1" applyFill="1" applyBorder="1" applyAlignment="1">
      <alignment horizontal="center" wrapText="1"/>
    </xf>
    <xf numFmtId="0" fontId="32" fillId="8" borderId="4" xfId="7" applyFont="1" applyFill="1" applyBorder="1" applyAlignment="1">
      <alignment horizontal="center" wrapText="1"/>
    </xf>
    <xf numFmtId="0" fontId="32" fillId="0" borderId="0" xfId="7" applyFont="1" applyFill="1" applyBorder="1" applyAlignment="1">
      <alignment horizontal="right" wrapText="1"/>
    </xf>
    <xf numFmtId="0" fontId="33" fillId="0" borderId="0" xfId="6" applyFont="1" applyAlignment="1">
      <alignment horizontal="center" vertical="center"/>
    </xf>
    <xf numFmtId="0" fontId="34" fillId="10" borderId="5" xfId="0" applyFont="1" applyFill="1" applyBorder="1" applyAlignment="1">
      <alignment horizontal="center" wrapText="1"/>
    </xf>
    <xf numFmtId="0" fontId="34" fillId="10" borderId="3" xfId="0" applyFont="1" applyFill="1" applyBorder="1" applyAlignment="1">
      <alignment horizontal="center" wrapText="1"/>
    </xf>
    <xf numFmtId="0" fontId="11" fillId="10" borderId="6" xfId="0" applyFont="1" applyFill="1" applyBorder="1" applyAlignment="1">
      <alignment horizontal="right" wrapText="1"/>
    </xf>
    <xf numFmtId="0" fontId="11" fillId="0" borderId="0" xfId="0" applyFont="1"/>
    <xf numFmtId="0" fontId="34" fillId="10" borderId="6" xfId="0" applyFont="1" applyFill="1" applyBorder="1" applyAlignment="1">
      <alignment horizontal="center" wrapText="1"/>
    </xf>
    <xf numFmtId="0" fontId="35" fillId="0" borderId="8" xfId="6" applyFont="1" applyBorder="1" applyAlignment="1">
      <alignment horizontal="center" vertical="center"/>
    </xf>
    <xf numFmtId="0" fontId="36" fillId="11" borderId="5" xfId="0" applyFont="1" applyFill="1" applyBorder="1" applyAlignment="1">
      <alignment horizontal="center" wrapText="1"/>
    </xf>
    <xf numFmtId="0" fontId="36" fillId="11" borderId="3" xfId="0" applyFont="1" applyFill="1" applyBorder="1" applyAlignment="1">
      <alignment horizontal="right" wrapText="1" indent="1"/>
    </xf>
    <xf numFmtId="0" fontId="36" fillId="12" borderId="1" xfId="0" applyFont="1" applyFill="1" applyBorder="1" applyAlignment="1">
      <alignment horizontal="right" wrapText="1" indent="1"/>
    </xf>
    <xf numFmtId="0" fontId="35" fillId="0" borderId="0" xfId="6" applyFont="1" applyAlignment="1">
      <alignment horizontal="center" vertical="center"/>
    </xf>
    <xf numFmtId="0" fontId="36" fillId="11" borderId="3" xfId="0" applyFont="1" applyFill="1" applyBorder="1" applyAlignment="1">
      <alignment horizontal="center" wrapText="1"/>
    </xf>
    <xf numFmtId="0" fontId="19" fillId="8" borderId="9" xfId="7" applyFont="1" applyFill="1" applyBorder="1" applyAlignment="1">
      <alignment horizontal="center" wrapText="1"/>
    </xf>
    <xf numFmtId="0" fontId="19" fillId="8" borderId="10" xfId="7" applyFont="1" applyFill="1" applyBorder="1"/>
    <xf numFmtId="0" fontId="19" fillId="8" borderId="9" xfId="7" applyFont="1" applyFill="1" applyBorder="1" applyAlignment="1">
      <alignment horizontal="center"/>
    </xf>
    <xf numFmtId="0" fontId="19" fillId="8" borderId="10" xfId="7" applyFont="1" applyFill="1" applyBorder="1" applyAlignment="1">
      <alignment horizontal="center"/>
    </xf>
    <xf numFmtId="0" fontId="19" fillId="8" borderId="11" xfId="7" applyFont="1" applyFill="1" applyBorder="1" applyAlignment="1">
      <alignment horizontal="center"/>
    </xf>
    <xf numFmtId="0" fontId="19" fillId="0" borderId="0" xfId="7" applyFont="1" applyFill="1" applyBorder="1" applyAlignment="1">
      <alignment horizontal="center"/>
    </xf>
    <xf numFmtId="0" fontId="21" fillId="0" borderId="0" xfId="6" applyFont="1"/>
    <xf numFmtId="0" fontId="21" fillId="10" borderId="12" xfId="0" applyFont="1" applyFill="1" applyBorder="1"/>
    <xf numFmtId="0" fontId="21" fillId="10" borderId="0" xfId="0" applyFont="1" applyFill="1" applyBorder="1"/>
    <xf numFmtId="0" fontId="21" fillId="10" borderId="6" xfId="0" applyFont="1" applyFill="1" applyBorder="1" applyAlignment="1">
      <alignment horizontal="right" wrapText="1"/>
    </xf>
    <xf numFmtId="0" fontId="37" fillId="10" borderId="13" xfId="6" applyFont="1" applyFill="1" applyBorder="1"/>
    <xf numFmtId="0" fontId="22" fillId="0" borderId="8" xfId="6" applyFont="1" applyBorder="1" applyAlignment="1">
      <alignment horizontal="center" vertical="center"/>
    </xf>
    <xf numFmtId="0" fontId="38" fillId="11" borderId="5" xfId="0" applyFont="1" applyFill="1" applyBorder="1" applyAlignment="1">
      <alignment horizontal="center" wrapText="1"/>
    </xf>
    <xf numFmtId="0" fontId="38" fillId="11" borderId="3" xfId="0" applyFont="1" applyFill="1" applyBorder="1" applyAlignment="1">
      <alignment horizontal="right" wrapText="1" indent="1"/>
    </xf>
    <xf numFmtId="0" fontId="38" fillId="12" borderId="1" xfId="0" applyFont="1" applyFill="1" applyBorder="1" applyAlignment="1">
      <alignment horizontal="right" wrapText="1" indent="1"/>
    </xf>
    <xf numFmtId="0" fontId="37" fillId="0" borderId="0" xfId="6" applyFont="1" applyAlignment="1">
      <alignment horizontal="center"/>
    </xf>
    <xf numFmtId="0" fontId="38" fillId="11" borderId="3" xfId="0" applyFont="1" applyFill="1" applyBorder="1" applyAlignment="1">
      <alignment horizontal="center" wrapText="1"/>
    </xf>
    <xf numFmtId="0" fontId="21" fillId="0" borderId="0" xfId="7" applyFont="1" applyBorder="1" applyAlignment="1">
      <alignment horizontal="center"/>
    </xf>
    <xf numFmtId="0" fontId="21" fillId="0" borderId="0" xfId="7" applyFont="1" applyBorder="1"/>
    <xf numFmtId="164" fontId="21" fillId="0" borderId="12" xfId="7" applyNumberFormat="1" applyFont="1" applyBorder="1" applyAlignment="1">
      <alignment horizontal="center"/>
    </xf>
    <xf numFmtId="164" fontId="21" fillId="0" borderId="0" xfId="7" applyNumberFormat="1" applyFont="1" applyBorder="1" applyAlignment="1">
      <alignment horizontal="center"/>
    </xf>
    <xf numFmtId="164" fontId="21" fillId="0" borderId="13" xfId="7" applyNumberFormat="1" applyFont="1" applyBorder="1" applyAlignment="1">
      <alignment horizontal="center"/>
    </xf>
    <xf numFmtId="40" fontId="21" fillId="0" borderId="0" xfId="7" applyNumberFormat="1" applyFont="1" applyFill="1" applyBorder="1" applyAlignment="1">
      <alignment horizontal="center"/>
    </xf>
    <xf numFmtId="38" fontId="21" fillId="0" borderId="12" xfId="7" applyNumberFormat="1" applyFont="1" applyBorder="1" applyAlignment="1">
      <alignment horizontal="center"/>
    </xf>
    <xf numFmtId="38" fontId="21" fillId="0" borderId="0" xfId="7" applyNumberFormat="1" applyFont="1" applyBorder="1" applyAlignment="1">
      <alignment horizontal="center"/>
    </xf>
    <xf numFmtId="38" fontId="21" fillId="0" borderId="0" xfId="7" applyNumberFormat="1" applyFont="1" applyBorder="1" applyAlignment="1">
      <alignment horizontal="right" indent="1"/>
    </xf>
    <xf numFmtId="165" fontId="21" fillId="0" borderId="12" xfId="0" applyNumberFormat="1" applyFont="1" applyBorder="1" applyAlignment="1">
      <alignment horizontal="center"/>
    </xf>
    <xf numFmtId="166" fontId="21" fillId="0" borderId="0" xfId="0" applyNumberFormat="1" applyFont="1" applyBorder="1"/>
    <xf numFmtId="38" fontId="21" fillId="0" borderId="0" xfId="0" applyNumberFormat="1" applyFont="1" applyBorder="1"/>
    <xf numFmtId="38" fontId="21" fillId="0" borderId="13" xfId="0" applyNumberFormat="1" applyFont="1" applyBorder="1"/>
    <xf numFmtId="39" fontId="41" fillId="0" borderId="0" xfId="0" applyNumberFormat="1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39" fontId="41" fillId="0" borderId="0" xfId="0" applyNumberFormat="1" applyFont="1" applyBorder="1" applyAlignment="1">
      <alignment horizontal="center" vertical="center"/>
    </xf>
    <xf numFmtId="37" fontId="41" fillId="0" borderId="13" xfId="0" applyNumberFormat="1" applyFont="1" applyBorder="1" applyAlignment="1">
      <alignment horizontal="center" vertical="center"/>
    </xf>
    <xf numFmtId="0" fontId="37" fillId="0" borderId="13" xfId="6" applyFont="1" applyBorder="1"/>
    <xf numFmtId="0" fontId="21" fillId="0" borderId="12" xfId="0" applyNumberFormat="1" applyFont="1" applyBorder="1" applyAlignment="1">
      <alignment horizontal="center"/>
    </xf>
    <xf numFmtId="38" fontId="21" fillId="0" borderId="0" xfId="0" applyNumberFormat="1" applyFont="1" applyBorder="1" applyAlignment="1">
      <alignment horizontal="right" indent="1"/>
    </xf>
    <xf numFmtId="38" fontId="21" fillId="6" borderId="0" xfId="0" applyNumberFormat="1" applyFont="1" applyFill="1" applyBorder="1" applyAlignment="1">
      <alignment horizontal="right" indent="1"/>
    </xf>
    <xf numFmtId="38" fontId="21" fillId="6" borderId="8" xfId="0" applyNumberFormat="1" applyFont="1" applyFill="1" applyBorder="1" applyAlignment="1">
      <alignment horizontal="right" indent="1"/>
    </xf>
    <xf numFmtId="0" fontId="37" fillId="0" borderId="0" xfId="6" applyFont="1"/>
    <xf numFmtId="39" fontId="21" fillId="0" borderId="0" xfId="0" applyNumberFormat="1" applyFont="1" applyBorder="1" applyAlignment="1">
      <alignment horizontal="center"/>
    </xf>
    <xf numFmtId="37" fontId="21" fillId="0" borderId="0" xfId="0" applyNumberFormat="1" applyFont="1" applyBorder="1" applyAlignment="1">
      <alignment horizontal="right" indent="1"/>
    </xf>
    <xf numFmtId="0" fontId="37" fillId="0" borderId="0" xfId="7" applyFont="1"/>
    <xf numFmtId="0" fontId="37" fillId="0" borderId="0" xfId="7" applyFont="1" applyAlignment="1">
      <alignment horizontal="center"/>
    </xf>
    <xf numFmtId="0" fontId="37" fillId="0" borderId="0" xfId="7" applyFont="1" applyFill="1" applyBorder="1" applyAlignment="1">
      <alignment horizontal="center"/>
    </xf>
    <xf numFmtId="0" fontId="21" fillId="0" borderId="0" xfId="0" applyFont="1" applyBorder="1"/>
    <xf numFmtId="0" fontId="37" fillId="0" borderId="0" xfId="6" applyFont="1" applyBorder="1"/>
    <xf numFmtId="38" fontId="21" fillId="13" borderId="13" xfId="7" applyNumberFormat="1" applyFont="1" applyFill="1" applyBorder="1" applyAlignment="1">
      <alignment horizontal="center"/>
    </xf>
    <xf numFmtId="38" fontId="12" fillId="0" borderId="0" xfId="0" applyNumberFormat="1" applyFont="1" applyBorder="1"/>
    <xf numFmtId="167" fontId="0" fillId="0" borderId="0" xfId="4" applyNumberFormat="1" applyFont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8" fontId="12" fillId="0" borderId="17" xfId="0" applyNumberFormat="1" applyFont="1" applyBorder="1"/>
    <xf numFmtId="38" fontId="12" fillId="0" borderId="18" xfId="0" applyNumberFormat="1" applyFont="1" applyBorder="1"/>
    <xf numFmtId="0" fontId="0" fillId="0" borderId="17" xfId="0" applyBorder="1"/>
    <xf numFmtId="0" fontId="0" fillId="0" borderId="18" xfId="0" applyBorder="1"/>
    <xf numFmtId="167" fontId="0" fillId="0" borderId="18" xfId="4" applyNumberFormat="1" applyFont="1" applyBorder="1"/>
    <xf numFmtId="38" fontId="0" fillId="0" borderId="18" xfId="0" applyNumberFormat="1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167" fontId="0" fillId="13" borderId="0" xfId="4" applyNumberFormat="1" applyFont="1" applyFill="1"/>
    <xf numFmtId="49" fontId="11" fillId="14" borderId="21" xfId="9" applyNumberFormat="1" applyFont="1" applyFill="1" applyBorder="1" applyAlignment="1" applyProtection="1">
      <alignment horizontal="left" vertical="center" wrapText="1"/>
      <protection locked="0"/>
    </xf>
    <xf numFmtId="49" fontId="11" fillId="14" borderId="21" xfId="9" applyNumberFormat="1" applyFont="1" applyFill="1" applyBorder="1" applyAlignment="1" applyProtection="1">
      <alignment horizontal="center" vertical="center" wrapText="1"/>
      <protection locked="0"/>
    </xf>
    <xf numFmtId="49" fontId="11" fillId="14" borderId="22" xfId="9" applyNumberFormat="1" applyFont="1" applyFill="1" applyBorder="1" applyAlignment="1" applyProtection="1">
      <alignment horizontal="center" vertical="center" wrapText="1"/>
      <protection locked="0"/>
    </xf>
    <xf numFmtId="0" fontId="42" fillId="14" borderId="23" xfId="9" applyFont="1" applyFill="1" applyBorder="1" applyAlignment="1" applyProtection="1">
      <alignment horizontal="center" vertical="center"/>
      <protection locked="0"/>
    </xf>
    <xf numFmtId="49" fontId="43" fillId="14" borderId="24" xfId="9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39" fontId="21" fillId="0" borderId="0" xfId="0" applyNumberFormat="1" applyFont="1" applyAlignment="1">
      <alignment horizontal="center"/>
    </xf>
    <xf numFmtId="38" fontId="21" fillId="0" borderId="0" xfId="0" applyNumberFormat="1" applyFont="1" applyAlignment="1">
      <alignment horizontal="center"/>
    </xf>
    <xf numFmtId="0" fontId="11" fillId="15" borderId="25" xfId="9" quotePrefix="1" applyFont="1" applyFill="1" applyBorder="1" applyAlignment="1">
      <alignment horizontal="left" vertical="center" indent="1"/>
    </xf>
    <xf numFmtId="39" fontId="21" fillId="15" borderId="25" xfId="0" applyNumberFormat="1" applyFont="1" applyFill="1" applyBorder="1" applyAlignment="1">
      <alignment horizontal="center"/>
    </xf>
    <xf numFmtId="37" fontId="21" fillId="15" borderId="25" xfId="0" applyNumberFormat="1" applyFont="1" applyFill="1" applyBorder="1" applyAlignment="1">
      <alignment horizontal="center"/>
    </xf>
    <xf numFmtId="37" fontId="21" fillId="15" borderId="26" xfId="0" applyNumberFormat="1" applyFont="1" applyFill="1" applyBorder="1" applyAlignment="1">
      <alignment horizontal="center"/>
    </xf>
    <xf numFmtId="0" fontId="9" fillId="0" borderId="0" xfId="5" applyFont="1"/>
    <xf numFmtId="0" fontId="44" fillId="0" borderId="0" xfId="7" applyFont="1" applyFill="1" applyBorder="1" applyAlignment="1">
      <alignment horizontal="center" vertical="center"/>
    </xf>
    <xf numFmtId="0" fontId="33" fillId="0" borderId="0" xfId="6" applyFont="1"/>
    <xf numFmtId="0" fontId="46" fillId="8" borderId="2" xfId="7" applyFont="1" applyFill="1" applyBorder="1" applyAlignment="1">
      <alignment horizontal="center" wrapText="1"/>
    </xf>
    <xf numFmtId="0" fontId="46" fillId="8" borderId="7" xfId="7" applyFont="1" applyFill="1" applyBorder="1" applyAlignment="1">
      <alignment horizontal="left"/>
    </xf>
    <xf numFmtId="0" fontId="44" fillId="8" borderId="2" xfId="7" applyFont="1" applyFill="1" applyBorder="1" applyAlignment="1">
      <alignment horizontal="right" wrapText="1"/>
    </xf>
    <xf numFmtId="0" fontId="44" fillId="8" borderId="7" xfId="7" applyFont="1" applyFill="1" applyBorder="1" applyAlignment="1">
      <alignment horizontal="right" wrapText="1"/>
    </xf>
    <xf numFmtId="0" fontId="44" fillId="8" borderId="4" xfId="7" applyFont="1" applyFill="1" applyBorder="1" applyAlignment="1">
      <alignment horizontal="right" wrapText="1" indent="1"/>
    </xf>
    <xf numFmtId="0" fontId="44" fillId="0" borderId="0" xfId="7" applyFont="1" applyFill="1" applyBorder="1" applyAlignment="1">
      <alignment horizontal="right" wrapText="1"/>
    </xf>
    <xf numFmtId="0" fontId="44" fillId="8" borderId="9" xfId="7" applyFont="1" applyFill="1" applyBorder="1" applyAlignment="1">
      <alignment horizontal="center" wrapText="1"/>
    </xf>
    <xf numFmtId="0" fontId="44" fillId="8" borderId="10" xfId="7" applyFont="1" applyFill="1" applyBorder="1"/>
    <xf numFmtId="0" fontId="44" fillId="8" borderId="9" xfId="7" applyFont="1" applyFill="1" applyBorder="1"/>
    <xf numFmtId="0" fontId="44" fillId="8" borderId="10" xfId="7" applyFont="1" applyFill="1" applyBorder="1" applyAlignment="1">
      <alignment horizontal="center"/>
    </xf>
    <xf numFmtId="0" fontId="44" fillId="8" borderId="11" xfId="7" applyFont="1" applyFill="1" applyBorder="1" applyAlignment="1">
      <alignment horizontal="right" indent="1"/>
    </xf>
    <xf numFmtId="0" fontId="44" fillId="0" borderId="0" xfId="7" applyFont="1" applyFill="1" applyBorder="1" applyAlignment="1">
      <alignment horizontal="center"/>
    </xf>
    <xf numFmtId="0" fontId="44" fillId="8" borderId="9" xfId="7" applyFont="1" applyFill="1" applyBorder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/>
    <xf numFmtId="164" fontId="12" fillId="0" borderId="12" xfId="7" applyNumberFormat="1" applyFont="1" applyBorder="1" applyAlignment="1">
      <alignment horizontal="right" indent="1"/>
    </xf>
    <xf numFmtId="164" fontId="12" fillId="0" borderId="0" xfId="7" applyNumberFormat="1" applyFont="1" applyBorder="1" applyAlignment="1">
      <alignment horizontal="right" indent="1"/>
    </xf>
    <xf numFmtId="164" fontId="12" fillId="0" borderId="13" xfId="7" applyNumberFormat="1" applyFont="1" applyBorder="1" applyAlignment="1">
      <alignment horizontal="right" indent="2"/>
    </xf>
    <xf numFmtId="40" fontId="12" fillId="0" borderId="0" xfId="7" applyNumberFormat="1" applyFont="1" applyFill="1" applyBorder="1" applyAlignment="1">
      <alignment horizontal="center"/>
    </xf>
    <xf numFmtId="38" fontId="12" fillId="0" borderId="12" xfId="7" applyNumberFormat="1" applyFont="1" applyBorder="1" applyAlignment="1">
      <alignment horizontal="right" indent="1"/>
    </xf>
    <xf numFmtId="38" fontId="12" fillId="0" borderId="0" xfId="7" applyNumberFormat="1" applyFont="1" applyBorder="1" applyAlignment="1">
      <alignment horizontal="right" indent="1"/>
    </xf>
    <xf numFmtId="38" fontId="12" fillId="0" borderId="13" xfId="7" applyNumberFormat="1" applyFont="1" applyBorder="1" applyAlignment="1">
      <alignment horizontal="right" indent="1"/>
    </xf>
    <xf numFmtId="38" fontId="0" fillId="13" borderId="0" xfId="0" applyNumberFormat="1" applyFill="1"/>
    <xf numFmtId="38" fontId="21" fillId="0" borderId="13" xfId="7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0" fontId="6" fillId="0" borderId="0" xfId="0" applyFont="1"/>
    <xf numFmtId="168" fontId="47" fillId="0" borderId="0" xfId="1" applyNumberFormat="1" applyFont="1"/>
    <xf numFmtId="0" fontId="32" fillId="8" borderId="2" xfId="7" applyFont="1" applyFill="1" applyBorder="1" applyAlignment="1">
      <alignment horizontal="right" wrapText="1"/>
    </xf>
    <xf numFmtId="0" fontId="32" fillId="8" borderId="7" xfId="7" applyFont="1" applyFill="1" applyBorder="1" applyAlignment="1">
      <alignment horizontal="right" wrapText="1"/>
    </xf>
    <xf numFmtId="0" fontId="32" fillId="8" borderId="4" xfId="7" applyFont="1" applyFill="1" applyBorder="1" applyAlignment="1">
      <alignment horizontal="right" wrapText="1" indent="1"/>
    </xf>
    <xf numFmtId="0" fontId="19" fillId="8" borderId="9" xfId="7" applyFont="1" applyFill="1" applyBorder="1"/>
    <xf numFmtId="0" fontId="19" fillId="8" borderId="11" xfId="7" applyFont="1" applyFill="1" applyBorder="1" applyAlignment="1">
      <alignment horizontal="right" indent="1"/>
    </xf>
    <xf numFmtId="38" fontId="21" fillId="0" borderId="12" xfId="7" applyNumberFormat="1" applyFont="1" applyBorder="1" applyAlignment="1">
      <alignment horizontal="right" indent="1"/>
    </xf>
    <xf numFmtId="38" fontId="21" fillId="0" borderId="13" xfId="7" applyNumberFormat="1" applyFont="1" applyBorder="1" applyAlignment="1">
      <alignment horizontal="right" indent="1"/>
    </xf>
    <xf numFmtId="0" fontId="0" fillId="0" borderId="0" xfId="0" applyFill="1"/>
    <xf numFmtId="168" fontId="47" fillId="0" borderId="0" xfId="1" applyNumberFormat="1" applyFont="1" applyBorder="1"/>
    <xf numFmtId="0" fontId="0" fillId="0" borderId="0" xfId="0"/>
    <xf numFmtId="0" fontId="47" fillId="0" borderId="0" xfId="0" applyFont="1" applyBorder="1"/>
    <xf numFmtId="0" fontId="23" fillId="0" borderId="0" xfId="7" applyFont="1" applyAlignment="1">
      <alignment horizontal="center" vertical="center"/>
    </xf>
    <xf numFmtId="0" fontId="19" fillId="8" borderId="7" xfId="7" applyFont="1" applyFill="1" applyBorder="1" applyAlignment="1">
      <alignment horizontal="right" wrapText="1"/>
    </xf>
    <xf numFmtId="0" fontId="32" fillId="0" borderId="0" xfId="7" applyFont="1" applyAlignment="1">
      <alignment horizontal="right" wrapText="1"/>
    </xf>
    <xf numFmtId="0" fontId="19" fillId="0" borderId="0" xfId="7" applyFont="1" applyAlignment="1">
      <alignment horizontal="center"/>
    </xf>
    <xf numFmtId="0" fontId="21" fillId="10" borderId="0" xfId="0" applyFont="1" applyFill="1"/>
    <xf numFmtId="0" fontId="21" fillId="0" borderId="0" xfId="7" applyFont="1" applyAlignment="1">
      <alignment horizontal="center"/>
    </xf>
    <xf numFmtId="0" fontId="21" fillId="0" borderId="0" xfId="7" applyFont="1"/>
    <xf numFmtId="40" fontId="21" fillId="0" borderId="0" xfId="7" applyNumberFormat="1" applyFont="1" applyAlignment="1">
      <alignment horizontal="center"/>
    </xf>
    <xf numFmtId="38" fontId="21" fillId="0" borderId="0" xfId="7" applyNumberFormat="1" applyFont="1" applyAlignment="1">
      <alignment horizontal="right" indent="1"/>
    </xf>
    <xf numFmtId="37" fontId="41" fillId="0" borderId="0" xfId="0" applyNumberFormat="1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38" fontId="21" fillId="0" borderId="0" xfId="0" applyNumberFormat="1" applyFont="1" applyAlignment="1">
      <alignment horizontal="right" indent="1"/>
    </xf>
    <xf numFmtId="38" fontId="21" fillId="6" borderId="0" xfId="0" applyNumberFormat="1" applyFont="1" applyFill="1" applyAlignment="1">
      <alignment horizontal="right" indent="1"/>
    </xf>
    <xf numFmtId="37" fontId="21" fillId="0" borderId="0" xfId="0" applyNumberFormat="1" applyFont="1" applyAlignment="1">
      <alignment horizontal="right" indent="1"/>
    </xf>
    <xf numFmtId="0" fontId="6" fillId="0" borderId="1" xfId="0" applyFont="1" applyFill="1" applyBorder="1"/>
    <xf numFmtId="39" fontId="0" fillId="0" borderId="0" xfId="0" applyNumberFormat="1"/>
    <xf numFmtId="49" fontId="52" fillId="0" borderId="0" xfId="0" applyNumberFormat="1" applyFont="1" applyAlignment="1">
      <alignment horizontal="center"/>
    </xf>
    <xf numFmtId="49" fontId="52" fillId="0" borderId="27" xfId="0" applyNumberFormat="1" applyFont="1" applyBorder="1" applyAlignment="1">
      <alignment horizontal="center"/>
    </xf>
    <xf numFmtId="49" fontId="52" fillId="0" borderId="0" xfId="0" applyNumberFormat="1" applyFont="1"/>
    <xf numFmtId="169" fontId="53" fillId="0" borderId="0" xfId="0" applyNumberFormat="1" applyFont="1"/>
    <xf numFmtId="167" fontId="53" fillId="0" borderId="0" xfId="4" applyNumberFormat="1" applyFont="1"/>
    <xf numFmtId="167" fontId="0" fillId="0" borderId="0" xfId="0" applyNumberFormat="1"/>
    <xf numFmtId="167" fontId="53" fillId="0" borderId="10" xfId="4" applyNumberFormat="1" applyFont="1" applyBorder="1"/>
    <xf numFmtId="167" fontId="53" fillId="0" borderId="0" xfId="4" applyNumberFormat="1" applyFont="1" applyBorder="1"/>
    <xf numFmtId="167" fontId="52" fillId="0" borderId="28" xfId="4" applyNumberFormat="1" applyFont="1" applyBorder="1"/>
    <xf numFmtId="0" fontId="52" fillId="0" borderId="0" xfId="0" applyFont="1"/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55" fillId="10" borderId="3" xfId="0" applyFont="1" applyFill="1" applyBorder="1" applyAlignment="1">
      <alignment horizontal="center" wrapText="1"/>
    </xf>
    <xf numFmtId="0" fontId="19" fillId="8" borderId="30" xfId="7" applyFont="1" applyFill="1" applyBorder="1"/>
    <xf numFmtId="0" fontId="19" fillId="8" borderId="30" xfId="7" applyFont="1" applyFill="1" applyBorder="1" applyAlignment="1">
      <alignment horizontal="center"/>
    </xf>
    <xf numFmtId="164" fontId="21" fillId="0" borderId="12" xfId="7" applyNumberFormat="1" applyFont="1" applyBorder="1" applyAlignment="1">
      <alignment horizontal="right" indent="1"/>
    </xf>
    <xf numFmtId="164" fontId="21" fillId="0" borderId="0" xfId="7" applyNumberFormat="1" applyFont="1" applyAlignment="1">
      <alignment horizontal="right" indent="1"/>
    </xf>
    <xf numFmtId="164" fontId="21" fillId="0" borderId="13" xfId="7" applyNumberFormat="1" applyFont="1" applyBorder="1" applyAlignment="1">
      <alignment horizontal="right" indent="2"/>
    </xf>
    <xf numFmtId="166" fontId="21" fillId="0" borderId="0" xfId="0" applyNumberFormat="1" applyFont="1"/>
    <xf numFmtId="38" fontId="21" fillId="0" borderId="0" xfId="0" applyNumberFormat="1" applyFont="1"/>
    <xf numFmtId="165" fontId="41" fillId="0" borderId="12" xfId="0" applyNumberFormat="1" applyFont="1" applyBorder="1" applyAlignment="1">
      <alignment horizontal="center" vertical="center"/>
    </xf>
    <xf numFmtId="38" fontId="37" fillId="0" borderId="0" xfId="7" applyNumberFormat="1" applyFont="1" applyAlignment="1">
      <alignment horizontal="center"/>
    </xf>
    <xf numFmtId="167" fontId="6" fillId="0" borderId="0" xfId="4" applyNumberFormat="1" applyFont="1" applyFill="1"/>
    <xf numFmtId="0" fontId="5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/>
    <xf numFmtId="0" fontId="56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center" wrapText="1"/>
    </xf>
    <xf numFmtId="0" fontId="6" fillId="0" borderId="0" xfId="0" applyFont="1" applyBorder="1"/>
    <xf numFmtId="167" fontId="6" fillId="0" borderId="0" xfId="4" applyNumberFormat="1" applyFont="1" applyFill="1" applyBorder="1"/>
    <xf numFmtId="0" fontId="16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4" fillId="0" borderId="0" xfId="11" applyFont="1" applyAlignment="1">
      <alignment horizontal="left" vertical="center"/>
    </xf>
    <xf numFmtId="0" fontId="0" fillId="0" borderId="0" xfId="0"/>
    <xf numFmtId="0" fontId="0" fillId="0" borderId="0" xfId="0"/>
    <xf numFmtId="49" fontId="52" fillId="0" borderId="0" xfId="0" applyNumberFormat="1" applyFont="1"/>
    <xf numFmtId="169" fontId="53" fillId="0" borderId="0" xfId="0" applyNumberFormat="1" applyFont="1"/>
    <xf numFmtId="49" fontId="53" fillId="0" borderId="0" xfId="0" applyNumberFormat="1" applyFont="1"/>
    <xf numFmtId="169" fontId="53" fillId="0" borderId="30" xfId="0" applyNumberFormat="1" applyFont="1" applyBorder="1"/>
    <xf numFmtId="169" fontId="53" fillId="0" borderId="0" xfId="0" applyNumberFormat="1" applyFont="1" applyBorder="1"/>
    <xf numFmtId="169" fontId="53" fillId="0" borderId="31" xfId="0" applyNumberFormat="1" applyFont="1" applyBorder="1"/>
    <xf numFmtId="169" fontId="53" fillId="0" borderId="15" xfId="0" applyNumberFormat="1" applyFont="1" applyBorder="1"/>
    <xf numFmtId="169" fontId="52" fillId="0" borderId="32" xfId="0" applyNumberFormat="1" applyFont="1" applyBorder="1"/>
    <xf numFmtId="49" fontId="52" fillId="0" borderId="0" xfId="0" applyNumberFormat="1" applyFont="1" applyAlignment="1">
      <alignment horizontal="center"/>
    </xf>
    <xf numFmtId="49" fontId="52" fillId="0" borderId="29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0" borderId="0" xfId="6" applyFont="1" applyAlignment="1">
      <alignment vertical="center"/>
    </xf>
    <xf numFmtId="0" fontId="37" fillId="0" borderId="0" xfId="6" applyFont="1" applyAlignment="1">
      <alignment horizontal="center" vertical="center"/>
    </xf>
    <xf numFmtId="0" fontId="21" fillId="0" borderId="0" xfId="6" applyFont="1" applyAlignment="1">
      <alignment vertical="center"/>
    </xf>
    <xf numFmtId="0" fontId="58" fillId="0" borderId="0" xfId="11" applyFont="1" applyAlignment="1">
      <alignment horizontal="left" vertical="center"/>
    </xf>
    <xf numFmtId="0" fontId="37" fillId="0" borderId="0" xfId="8" applyFont="1" applyAlignment="1">
      <alignment horizontal="center" vertical="center"/>
    </xf>
    <xf numFmtId="0" fontId="17" fillId="0" borderId="0" xfId="12" applyFont="1" applyAlignment="1">
      <alignment horizontal="left" vertical="top"/>
    </xf>
    <xf numFmtId="0" fontId="21" fillId="0" borderId="0" xfId="12" applyFont="1" applyAlignment="1">
      <alignment vertical="top"/>
    </xf>
    <xf numFmtId="0" fontId="21" fillId="0" borderId="0" xfId="12" applyFont="1" applyAlignment="1">
      <alignment horizontal="center" vertical="top"/>
    </xf>
    <xf numFmtId="0" fontId="37" fillId="0" borderId="0" xfId="8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59" fillId="0" borderId="0" xfId="0" quotePrefix="1" applyFont="1" applyAlignment="1">
      <alignment horizontal="center" vertical="center" wrapText="1"/>
    </xf>
    <xf numFmtId="0" fontId="21" fillId="0" borderId="0" xfId="0" quotePrefix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49" fillId="7" borderId="2" xfId="12" applyFont="1" applyFill="1" applyBorder="1" applyAlignment="1">
      <alignment horizontal="center" vertical="center"/>
    </xf>
    <xf numFmtId="0" fontId="50" fillId="7" borderId="7" xfId="12" applyFont="1" applyFill="1" applyBorder="1" applyAlignment="1">
      <alignment horizontal="left" vertical="center" indent="8"/>
    </xf>
    <xf numFmtId="0" fontId="50" fillId="7" borderId="7" xfId="12" applyFont="1" applyFill="1" applyBorder="1" applyAlignment="1">
      <alignment horizontal="center" vertical="center"/>
    </xf>
    <xf numFmtId="0" fontId="49" fillId="7" borderId="4" xfId="12" applyFont="1" applyFill="1" applyBorder="1" applyAlignment="1">
      <alignment horizontal="center" vertical="center"/>
    </xf>
    <xf numFmtId="0" fontId="51" fillId="0" borderId="0" xfId="12" applyFont="1" applyAlignment="1">
      <alignment horizontal="center" vertical="center"/>
    </xf>
    <xf numFmtId="0" fontId="49" fillId="7" borderId="5" xfId="12" applyFont="1" applyFill="1" applyBorder="1" applyAlignment="1">
      <alignment horizontal="center" vertical="center"/>
    </xf>
    <xf numFmtId="0" fontId="50" fillId="7" borderId="3" xfId="12" applyFont="1" applyFill="1" applyBorder="1" applyAlignment="1">
      <alignment horizontal="left" vertical="center" indent="3"/>
    </xf>
    <xf numFmtId="0" fontId="50" fillId="7" borderId="3" xfId="12" applyFont="1" applyFill="1" applyBorder="1" applyAlignment="1">
      <alignment horizontal="center" vertical="center"/>
    </xf>
    <xf numFmtId="0" fontId="49" fillId="7" borderId="6" xfId="12" applyFont="1" applyFill="1" applyBorder="1" applyAlignment="1">
      <alignment horizontal="center" vertical="center"/>
    </xf>
    <xf numFmtId="0" fontId="19" fillId="8" borderId="4" xfId="7" applyFont="1" applyFill="1" applyBorder="1" applyAlignment="1">
      <alignment horizontal="right" wrapText="1" indent="1"/>
    </xf>
    <xf numFmtId="0" fontId="60" fillId="0" borderId="0" xfId="0" applyFont="1"/>
    <xf numFmtId="0" fontId="61" fillId="8" borderId="2" xfId="0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39" fontId="0" fillId="0" borderId="12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0" fillId="0" borderId="13" xfId="0" applyNumberFormat="1" applyBorder="1" applyAlignment="1">
      <alignment horizontal="center" vertical="center"/>
    </xf>
    <xf numFmtId="43" fontId="0" fillId="0" borderId="0" xfId="4" applyFont="1"/>
    <xf numFmtId="0" fontId="57" fillId="16" borderId="0" xfId="0" applyFont="1" applyFill="1" applyBorder="1" applyAlignment="1">
      <alignment horizontal="left"/>
    </xf>
    <xf numFmtId="167" fontId="6" fillId="13" borderId="0" xfId="4" applyNumberFormat="1" applyFont="1" applyFill="1"/>
    <xf numFmtId="0" fontId="0" fillId="0" borderId="0" xfId="0" applyFill="1" applyBorder="1"/>
    <xf numFmtId="0" fontId="52" fillId="0" borderId="0" xfId="0" applyFont="1" applyFill="1" applyBorder="1"/>
    <xf numFmtId="44" fontId="62" fillId="17" borderId="0" xfId="13" applyNumberFormat="1" applyBorder="1"/>
    <xf numFmtId="0" fontId="0" fillId="0" borderId="0" xfId="0"/>
    <xf numFmtId="0" fontId="0" fillId="0" borderId="0" xfId="0"/>
    <xf numFmtId="49" fontId="52" fillId="0" borderId="0" xfId="0" applyNumberFormat="1" applyFont="1"/>
    <xf numFmtId="0" fontId="0" fillId="0" borderId="0" xfId="0"/>
    <xf numFmtId="49" fontId="0" fillId="0" borderId="0" xfId="0" applyNumberFormat="1"/>
    <xf numFmtId="49" fontId="52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52" fillId="0" borderId="0" xfId="0" applyNumberFormat="1" applyFont="1" applyBorder="1" applyAlignment="1">
      <alignment horizontal="centerContinuous"/>
    </xf>
    <xf numFmtId="169" fontId="53" fillId="0" borderId="0" xfId="0" applyNumberFormat="1" applyFont="1"/>
    <xf numFmtId="49" fontId="53" fillId="0" borderId="0" xfId="0" applyNumberFormat="1" applyFont="1"/>
    <xf numFmtId="169" fontId="53" fillId="0" borderId="30" xfId="0" applyNumberFormat="1" applyFont="1" applyBorder="1"/>
    <xf numFmtId="169" fontId="53" fillId="0" borderId="0" xfId="0" applyNumberFormat="1" applyFont="1" applyBorder="1"/>
    <xf numFmtId="169" fontId="53" fillId="0" borderId="31" xfId="0" applyNumberFormat="1" applyFont="1" applyBorder="1"/>
    <xf numFmtId="169" fontId="53" fillId="0" borderId="15" xfId="0" applyNumberFormat="1" applyFont="1" applyBorder="1"/>
    <xf numFmtId="169" fontId="52" fillId="0" borderId="32" xfId="0" applyNumberFormat="1" applyFont="1" applyBorder="1"/>
    <xf numFmtId="49" fontId="52" fillId="0" borderId="0" xfId="0" applyNumberFormat="1" applyFont="1" applyAlignment="1">
      <alignment horizontal="center"/>
    </xf>
    <xf numFmtId="49" fontId="52" fillId="0" borderId="3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3" fontId="53" fillId="0" borderId="0" xfId="4" applyFont="1"/>
    <xf numFmtId="0" fontId="0" fillId="0" borderId="0" xfId="0"/>
    <xf numFmtId="49" fontId="52" fillId="0" borderId="0" xfId="0" applyNumberFormat="1" applyFont="1"/>
    <xf numFmtId="170" fontId="52" fillId="0" borderId="0" xfId="0" applyNumberFormat="1" applyFont="1"/>
    <xf numFmtId="169" fontId="52" fillId="0" borderId="0" xfId="0" applyNumberFormat="1" applyFont="1"/>
    <xf numFmtId="49" fontId="53" fillId="0" borderId="0" xfId="0" applyNumberFormat="1" applyFont="1"/>
    <xf numFmtId="170" fontId="53" fillId="0" borderId="0" xfId="0" applyNumberFormat="1" applyFont="1"/>
    <xf numFmtId="169" fontId="53" fillId="0" borderId="15" xfId="0" applyNumberFormat="1" applyFont="1" applyBorder="1"/>
    <xf numFmtId="49" fontId="0" fillId="0" borderId="0" xfId="0" applyNumberFormat="1" applyAlignment="1">
      <alignment horizontal="center"/>
    </xf>
    <xf numFmtId="49" fontId="52" fillId="0" borderId="29" xfId="0" applyNumberFormat="1" applyFont="1" applyBorder="1" applyAlignment="1">
      <alignment horizontal="center"/>
    </xf>
    <xf numFmtId="39" fontId="0" fillId="0" borderId="0" xfId="0" applyNumberFormat="1"/>
    <xf numFmtId="0" fontId="0" fillId="0" borderId="30" xfId="0" applyBorder="1" applyAlignment="1">
      <alignment horizontal="center"/>
    </xf>
    <xf numFmtId="43" fontId="53" fillId="0" borderId="0" xfId="4" applyFont="1" applyBorder="1"/>
    <xf numFmtId="0" fontId="0" fillId="0" borderId="0" xfId="0"/>
    <xf numFmtId="167" fontId="6" fillId="0" borderId="0" xfId="4" applyNumberFormat="1" applyFont="1"/>
    <xf numFmtId="0" fontId="0" fillId="0" borderId="0" xfId="0"/>
    <xf numFmtId="167" fontId="16" fillId="0" borderId="0" xfId="4" applyNumberFormat="1" applyFont="1" applyBorder="1"/>
    <xf numFmtId="167" fontId="16" fillId="13" borderId="0" xfId="4" applyNumberFormat="1" applyFont="1" applyFill="1" applyBorder="1"/>
    <xf numFmtId="167" fontId="63" fillId="17" borderId="0" xfId="4" applyNumberFormat="1" applyFont="1" applyFill="1" applyBorder="1"/>
    <xf numFmtId="167" fontId="57" fillId="16" borderId="0" xfId="4" applyNumberFormat="1" applyFont="1" applyFill="1" applyBorder="1"/>
    <xf numFmtId="167" fontId="57" fillId="0" borderId="0" xfId="4" applyNumberFormat="1" applyFont="1" applyBorder="1"/>
    <xf numFmtId="167" fontId="6" fillId="0" borderId="0" xfId="4" applyNumberFormat="1" applyFont="1" applyBorder="1"/>
    <xf numFmtId="49" fontId="53" fillId="0" borderId="0" xfId="0" applyNumberFormat="1" applyFont="1"/>
    <xf numFmtId="170" fontId="53" fillId="0" borderId="0" xfId="0" applyNumberFormat="1" applyFont="1"/>
    <xf numFmtId="169" fontId="53" fillId="0" borderId="0" xfId="0" applyNumberFormat="1" applyFont="1"/>
    <xf numFmtId="169" fontId="53" fillId="0" borderId="0" xfId="0" applyNumberFormat="1" applyFont="1" applyBorder="1"/>
    <xf numFmtId="49" fontId="53" fillId="0" borderId="0" xfId="0" applyNumberFormat="1" applyFont="1"/>
    <xf numFmtId="0" fontId="12" fillId="0" borderId="0" xfId="12" applyFont="1" applyAlignment="1">
      <alignment horizontal="left" vertical="center"/>
    </xf>
    <xf numFmtId="0" fontId="0" fillId="0" borderId="0" xfId="0"/>
    <xf numFmtId="0" fontId="64" fillId="0" borderId="0" xfId="7" applyFont="1" applyAlignment="1">
      <alignment horizontal="left" vertical="center"/>
    </xf>
    <xf numFmtId="0" fontId="37" fillId="0" borderId="0" xfId="8" applyFont="1" applyAlignment="1">
      <alignment horizontal="center"/>
    </xf>
    <xf numFmtId="0" fontId="65" fillId="0" borderId="0" xfId="12" applyFont="1" applyAlignment="1">
      <alignment horizontal="left" vertical="center"/>
    </xf>
    <xf numFmtId="0" fontId="21" fillId="0" borderId="0" xfId="12" applyFont="1" applyAlignment="1">
      <alignment vertical="center"/>
    </xf>
    <xf numFmtId="0" fontId="21" fillId="0" borderId="0" xfId="12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59" fillId="0" borderId="0" xfId="0" quotePrefix="1" applyFont="1" applyAlignment="1">
      <alignment horizontal="center" vertical="top" wrapText="1"/>
    </xf>
    <xf numFmtId="0" fontId="21" fillId="0" borderId="0" xfId="0" quotePrefix="1" applyFont="1" applyAlignment="1">
      <alignment horizontal="center" wrapText="1"/>
    </xf>
    <xf numFmtId="0" fontId="21" fillId="6" borderId="0" xfId="0" applyFont="1" applyFill="1" applyAlignment="1">
      <alignment horizontal="center"/>
    </xf>
    <xf numFmtId="0" fontId="19" fillId="0" borderId="0" xfId="7" applyFont="1" applyAlignment="1">
      <alignment horizontal="center" vertical="center"/>
    </xf>
    <xf numFmtId="0" fontId="36" fillId="11" borderId="6" xfId="0" applyFont="1" applyFill="1" applyBorder="1" applyAlignment="1">
      <alignment horizontal="right" wrapText="1" indent="1"/>
    </xf>
    <xf numFmtId="0" fontId="38" fillId="11" borderId="6" xfId="0" applyFont="1" applyFill="1" applyBorder="1" applyAlignment="1">
      <alignment horizontal="right" wrapText="1" indent="1"/>
    </xf>
    <xf numFmtId="39" fontId="21" fillId="0" borderId="12" xfId="0" applyNumberFormat="1" applyFont="1" applyBorder="1" applyAlignment="1">
      <alignment horizontal="center" vertical="center"/>
    </xf>
    <xf numFmtId="37" fontId="21" fillId="0" borderId="0" xfId="0" applyNumberFormat="1" applyFont="1" applyAlignment="1">
      <alignment horizontal="center" vertical="center"/>
    </xf>
    <xf numFmtId="37" fontId="21" fillId="0" borderId="13" xfId="0" applyNumberFormat="1" applyFont="1" applyBorder="1" applyAlignment="1">
      <alignment horizontal="center" vertical="center"/>
    </xf>
    <xf numFmtId="38" fontId="21" fillId="6" borderId="13" xfId="0" applyNumberFormat="1" applyFont="1" applyFill="1" applyBorder="1" applyAlignment="1">
      <alignment horizontal="right" indent="1"/>
    </xf>
    <xf numFmtId="16" fontId="0" fillId="0" borderId="0" xfId="0" applyNumberFormat="1"/>
    <xf numFmtId="43" fontId="0" fillId="0" borderId="0" xfId="0" applyNumberFormat="1"/>
    <xf numFmtId="167" fontId="0" fillId="0" borderId="34" xfId="4" applyNumberFormat="1" applyFont="1" applyBorder="1"/>
    <xf numFmtId="167" fontId="6" fillId="0" borderId="0" xfId="0" applyNumberFormat="1" applyFont="1"/>
    <xf numFmtId="169" fontId="0" fillId="0" borderId="0" xfId="0" applyNumberFormat="1"/>
    <xf numFmtId="49" fontId="53" fillId="0" borderId="0" xfId="0" applyNumberFormat="1" applyFont="1"/>
    <xf numFmtId="170" fontId="53" fillId="0" borderId="0" xfId="0" applyNumberFormat="1" applyFont="1"/>
    <xf numFmtId="169" fontId="53" fillId="0" borderId="0" xfId="0" applyNumberFormat="1" applyFont="1"/>
    <xf numFmtId="169" fontId="53" fillId="0" borderId="0" xfId="0" applyNumberFormat="1" applyFont="1" applyBorder="1"/>
    <xf numFmtId="38" fontId="0" fillId="0" borderId="0" xfId="0" applyNumberFormat="1"/>
    <xf numFmtId="49" fontId="53" fillId="0" borderId="0" xfId="0" applyNumberFormat="1" applyFont="1"/>
    <xf numFmtId="0" fontId="0" fillId="0" borderId="0" xfId="0"/>
    <xf numFmtId="49" fontId="53" fillId="0" borderId="0" xfId="0" applyNumberFormat="1" applyFont="1"/>
    <xf numFmtId="170" fontId="53" fillId="0" borderId="0" xfId="0" applyNumberFormat="1" applyFont="1"/>
    <xf numFmtId="49" fontId="53" fillId="0" borderId="0" xfId="0" applyNumberFormat="1" applyFont="1" applyAlignment="1">
      <alignment horizontal="centerContinuous"/>
    </xf>
    <xf numFmtId="169" fontId="53" fillId="0" borderId="0" xfId="0" applyNumberFormat="1" applyFont="1"/>
    <xf numFmtId="169" fontId="53" fillId="0" borderId="0" xfId="0" applyNumberFormat="1" applyFont="1" applyBorder="1"/>
    <xf numFmtId="49" fontId="53" fillId="0" borderId="0" xfId="0" applyNumberFormat="1" applyFont="1"/>
    <xf numFmtId="170" fontId="53" fillId="0" borderId="0" xfId="0" applyNumberFormat="1" applyFont="1"/>
    <xf numFmtId="49" fontId="53" fillId="0" borderId="0" xfId="0" applyNumberFormat="1" applyFont="1" applyAlignment="1">
      <alignment horizontal="centerContinuous"/>
    </xf>
    <xf numFmtId="169" fontId="53" fillId="0" borderId="0" xfId="0" applyNumberFormat="1" applyFont="1"/>
    <xf numFmtId="49" fontId="53" fillId="0" borderId="0" xfId="0" applyNumberFormat="1" applyFont="1"/>
    <xf numFmtId="0" fontId="0" fillId="0" borderId="0" xfId="0"/>
    <xf numFmtId="49" fontId="52" fillId="0" borderId="0" xfId="0" applyNumberFormat="1" applyFont="1"/>
    <xf numFmtId="169" fontId="53" fillId="0" borderId="0" xfId="0" applyNumberFormat="1" applyFont="1"/>
    <xf numFmtId="49" fontId="53" fillId="0" borderId="0" xfId="0" applyNumberFormat="1" applyFont="1"/>
    <xf numFmtId="170" fontId="53" fillId="0" borderId="0" xfId="0" applyNumberFormat="1" applyFont="1"/>
    <xf numFmtId="169" fontId="53" fillId="0" borderId="0" xfId="0" applyNumberFormat="1" applyFont="1"/>
    <xf numFmtId="169" fontId="53" fillId="0" borderId="0" xfId="0" applyNumberFormat="1" applyFont="1" applyBorder="1"/>
    <xf numFmtId="14" fontId="49" fillId="7" borderId="2" xfId="12" applyNumberFormat="1" applyFont="1" applyFill="1" applyBorder="1" applyAlignment="1">
      <alignment horizontal="center" vertical="center"/>
    </xf>
    <xf numFmtId="9" fontId="4" fillId="4" borderId="1" xfId="0" applyNumberFormat="1" applyFont="1" applyFill="1" applyBorder="1" applyAlignment="1">
      <alignment wrapText="1"/>
    </xf>
    <xf numFmtId="42" fontId="4" fillId="13" borderId="1" xfId="1" applyNumberFormat="1" applyFont="1" applyFill="1" applyBorder="1" applyAlignment="1">
      <alignment wrapText="1"/>
    </xf>
    <xf numFmtId="42" fontId="4" fillId="18" borderId="1" xfId="1" applyNumberFormat="1" applyFont="1" applyFill="1" applyBorder="1" applyAlignment="1">
      <alignment wrapText="1"/>
    </xf>
    <xf numFmtId="39" fontId="0" fillId="0" borderId="0" xfId="0" applyNumberFormat="1" applyFill="1"/>
    <xf numFmtId="0" fontId="48" fillId="0" borderId="0" xfId="0" applyFont="1" applyFill="1"/>
    <xf numFmtId="169" fontId="52" fillId="0" borderId="0" xfId="0" applyNumberFormat="1" applyFont="1" applyBorder="1"/>
    <xf numFmtId="49" fontId="52" fillId="0" borderId="0" xfId="0" applyNumberFormat="1" applyFont="1"/>
    <xf numFmtId="169" fontId="53" fillId="0" borderId="0" xfId="0" applyNumberFormat="1" applyFont="1"/>
    <xf numFmtId="169" fontId="53" fillId="0" borderId="30" xfId="0" applyNumberFormat="1" applyFont="1" applyBorder="1"/>
    <xf numFmtId="169" fontId="53" fillId="0" borderId="0" xfId="0" applyNumberFormat="1" applyFont="1" applyBorder="1"/>
    <xf numFmtId="169" fontId="53" fillId="0" borderId="31" xfId="0" applyNumberFormat="1" applyFont="1" applyBorder="1"/>
    <xf numFmtId="169" fontId="52" fillId="0" borderId="32" xfId="0" applyNumberFormat="1" applyFont="1" applyBorder="1"/>
    <xf numFmtId="49" fontId="52" fillId="0" borderId="0" xfId="0" applyNumberFormat="1" applyFont="1" applyAlignment="1">
      <alignment horizontal="center"/>
    </xf>
    <xf numFmtId="49" fontId="52" fillId="0" borderId="29" xfId="0" applyNumberFormat="1" applyFont="1" applyBorder="1" applyAlignment="1">
      <alignment horizontal="center"/>
    </xf>
    <xf numFmtId="0" fontId="47" fillId="0" borderId="0" xfId="0" applyFont="1"/>
    <xf numFmtId="167" fontId="47" fillId="0" borderId="0" xfId="4" applyNumberFormat="1" applyFont="1" applyFill="1"/>
    <xf numFmtId="167" fontId="47" fillId="0" borderId="0" xfId="4" applyNumberFormat="1" applyFont="1"/>
    <xf numFmtId="9" fontId="0" fillId="0" borderId="0" xfId="2" applyFont="1" applyBorder="1"/>
    <xf numFmtId="49" fontId="53" fillId="0" borderId="0" xfId="0" applyNumberFormat="1" applyFont="1"/>
    <xf numFmtId="170" fontId="53" fillId="0" borderId="0" xfId="0" applyNumberFormat="1" applyFont="1"/>
    <xf numFmtId="169" fontId="53" fillId="0" borderId="0" xfId="0" applyNumberFormat="1" applyFont="1"/>
    <xf numFmtId="169" fontId="53" fillId="0" borderId="0" xfId="0" applyNumberFormat="1" applyFont="1" applyBorder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5" fillId="7" borderId="3" xfId="5" applyFont="1" applyFill="1" applyBorder="1" applyAlignment="1">
      <alignment horizontal="center" vertical="center"/>
    </xf>
    <xf numFmtId="0" fontId="45" fillId="7" borderId="3" xfId="5" applyFont="1" applyFill="1" applyBorder="1" applyAlignment="1">
      <alignment horizontal="center" vertical="center"/>
    </xf>
  </cellXfs>
  <cellStyles count="14">
    <cellStyle name="Bad" xfId="13" builtinId="27"/>
    <cellStyle name="Comma" xfId="4" builtinId="3"/>
    <cellStyle name="Comma 2" xfId="10" xr:uid="{00000000-0005-0000-0000-000001000000}"/>
    <cellStyle name="Currency" xfId="1" builtinId="4"/>
    <cellStyle name="Normal" xfId="0" builtinId="0"/>
    <cellStyle name="Normal 4" xfId="3" xr:uid="{00000000-0005-0000-0000-000004000000}"/>
    <cellStyle name="Normal_01 - FIN chasum" xfId="7" xr:uid="{00000000-0005-0000-0000-000005000000}"/>
    <cellStyle name="Normal_03 - nss caps" xfId="11" xr:uid="{8B797BFA-FCDB-465D-947F-DC62D6F9CE46}"/>
    <cellStyle name="Normal_03 - PJ chasum" xfId="9" xr:uid="{00000000-0005-0000-0000-000006000000}"/>
    <cellStyle name="Normal_11 - Q2  chasum old" xfId="6" xr:uid="{00000000-0005-0000-0000-000007000000}"/>
    <cellStyle name="Normal_11 - Q2  summaries" xfId="5" xr:uid="{00000000-0005-0000-0000-000008000000}"/>
    <cellStyle name="Normal_11 - Q2  summaries 2" xfId="12" xr:uid="{1FA9E849-55B0-4FEE-B872-A21AB5FE261F}"/>
    <cellStyle name="Normal_CHA99OCT" xfId="8" xr:uid="{00000000-0005-0000-0000-000009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1</xdr:row>
      <xdr:rowOff>34925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900BCD43-F743-418D-A154-B19F3717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1</xdr:row>
      <xdr:rowOff>34925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044B2F7-3955-4F57-91BD-E1709C744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1"/>
  <sheetViews>
    <sheetView tabSelected="1" topLeftCell="A25" zoomScale="70" zoomScaleNormal="70" zoomScaleSheetLayoutView="40" workbookViewId="0">
      <selection activeCell="K46" sqref="K46"/>
    </sheetView>
  </sheetViews>
  <sheetFormatPr defaultRowHeight="15" x14ac:dyDescent="0.25"/>
  <cols>
    <col min="1" max="1" width="4" style="30" customWidth="1"/>
    <col min="2" max="2" width="44.140625" customWidth="1"/>
    <col min="3" max="4" width="21.28515625" customWidth="1"/>
    <col min="5" max="5" width="17.140625" customWidth="1"/>
    <col min="6" max="6" width="15.28515625" customWidth="1"/>
    <col min="7" max="7" width="20.5703125" customWidth="1"/>
    <col min="8" max="8" width="3.140625" customWidth="1"/>
    <col min="9" max="9" width="22.7109375" style="30" bestFit="1" customWidth="1"/>
    <col min="10" max="10" width="23" style="30" bestFit="1" customWidth="1"/>
    <col min="11" max="11" width="18" style="30" bestFit="1" customWidth="1"/>
    <col min="12" max="12" width="15.28515625" style="30" bestFit="1" customWidth="1"/>
    <col min="13" max="13" width="23.140625" style="30" customWidth="1"/>
    <col min="14" max="14" width="3.140625" style="30" customWidth="1"/>
    <col min="15" max="15" width="22" customWidth="1"/>
    <col min="16" max="16" width="23" customWidth="1"/>
    <col min="17" max="17" width="18.42578125" customWidth="1"/>
    <col min="18" max="18" width="15.28515625" customWidth="1"/>
    <col min="19" max="19" width="22.5703125" customWidth="1"/>
    <col min="20" max="20" width="9.140625" customWidth="1"/>
    <col min="21" max="21" width="9.85546875" customWidth="1"/>
    <col min="22" max="22" width="12.140625" bestFit="1" customWidth="1"/>
  </cols>
  <sheetData>
    <row r="1" spans="2:25" s="203" customFormat="1" ht="21" x14ac:dyDescent="0.35">
      <c r="B1" s="430" t="s">
        <v>28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</row>
    <row r="2" spans="2:25" ht="21" x14ac:dyDescent="0.35">
      <c r="B2" s="431" t="s">
        <v>29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</row>
    <row r="3" spans="2:25" ht="21" x14ac:dyDescent="0.35">
      <c r="B3" s="431" t="s">
        <v>707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</row>
    <row r="4" spans="2:25" ht="56.25" x14ac:dyDescent="0.3">
      <c r="B4" s="1"/>
      <c r="C4" s="29">
        <v>44621</v>
      </c>
      <c r="D4" s="2" t="s">
        <v>708</v>
      </c>
      <c r="E4" s="2" t="s">
        <v>0</v>
      </c>
      <c r="F4" s="3" t="s">
        <v>1</v>
      </c>
      <c r="G4" s="4" t="s">
        <v>2</v>
      </c>
      <c r="H4" s="5"/>
      <c r="I4" s="29" t="s">
        <v>709</v>
      </c>
      <c r="J4" s="2" t="s">
        <v>710</v>
      </c>
      <c r="K4" s="2" t="s">
        <v>0</v>
      </c>
      <c r="L4" s="3" t="s">
        <v>1</v>
      </c>
      <c r="M4" s="4" t="s">
        <v>2</v>
      </c>
      <c r="N4" s="5"/>
      <c r="O4" s="6" t="s">
        <v>3</v>
      </c>
      <c r="P4" s="6" t="s">
        <v>204</v>
      </c>
      <c r="Q4" s="6" t="s">
        <v>0</v>
      </c>
      <c r="R4" s="7" t="s">
        <v>1</v>
      </c>
      <c r="S4" s="8" t="s">
        <v>4</v>
      </c>
    </row>
    <row r="5" spans="2:25" ht="18.75" x14ac:dyDescent="0.3">
      <c r="B5" s="9"/>
      <c r="C5" s="10"/>
      <c r="D5" s="10"/>
      <c r="E5" s="10"/>
      <c r="F5" s="11"/>
      <c r="G5" s="11"/>
      <c r="H5" s="12"/>
      <c r="I5" s="10"/>
      <c r="J5" s="10"/>
      <c r="K5" s="10"/>
      <c r="L5" s="11"/>
      <c r="M5" s="11"/>
      <c r="N5" s="12"/>
      <c r="O5" s="13"/>
      <c r="P5" s="14"/>
      <c r="Q5" s="13"/>
      <c r="R5" s="15"/>
      <c r="S5" s="16"/>
    </row>
    <row r="6" spans="2:25" ht="39" x14ac:dyDescent="0.4">
      <c r="B6" s="9" t="s">
        <v>5</v>
      </c>
      <c r="C6" s="10">
        <v>1272433</v>
      </c>
      <c r="D6" s="19">
        <v>1241074</v>
      </c>
      <c r="E6" s="409">
        <f>ROUND((C6-D6),5)</f>
        <v>31359</v>
      </c>
      <c r="F6" s="11">
        <f>+C6/D6</f>
        <v>1.0252676311001601</v>
      </c>
      <c r="G6" s="17" t="s">
        <v>665</v>
      </c>
      <c r="H6" s="12"/>
      <c r="I6" s="10">
        <v>11520349</v>
      </c>
      <c r="J6" s="19">
        <v>11169666</v>
      </c>
      <c r="K6" s="409">
        <f>ROUND((I6-J6),5)</f>
        <v>350683</v>
      </c>
      <c r="L6" s="11">
        <f>+I6/J6</f>
        <v>1.0313960148853152</v>
      </c>
      <c r="M6" s="17" t="s">
        <v>665</v>
      </c>
      <c r="N6" s="12"/>
      <c r="O6" s="14">
        <v>14892885</v>
      </c>
      <c r="P6" s="14">
        <v>14892885</v>
      </c>
      <c r="Q6" s="14">
        <f t="shared" ref="Q6:Q14" si="0">ROUND((O6-P6),5)</f>
        <v>0</v>
      </c>
      <c r="R6" s="15">
        <f>O6/P6</f>
        <v>1</v>
      </c>
      <c r="S6" s="16"/>
      <c r="T6" s="203"/>
      <c r="U6" s="203"/>
      <c r="V6" s="411"/>
      <c r="W6" s="412"/>
      <c r="X6" s="412"/>
      <c r="Y6" s="412"/>
    </row>
    <row r="7" spans="2:25" ht="57.75" x14ac:dyDescent="0.4">
      <c r="B7" s="9" t="s">
        <v>6</v>
      </c>
      <c r="C7" s="19">
        <v>104841</v>
      </c>
      <c r="D7" s="19">
        <v>42600</v>
      </c>
      <c r="E7" s="409">
        <f t="shared" ref="E7:E14" si="1">ROUND((C7-D7),5)</f>
        <v>62241</v>
      </c>
      <c r="F7" s="11">
        <f t="shared" ref="F7:F14" si="2">+C7/D7</f>
        <v>2.4610563380281691</v>
      </c>
      <c r="G7" s="17"/>
      <c r="H7" s="12"/>
      <c r="I7" s="19">
        <v>484482</v>
      </c>
      <c r="J7" s="19">
        <v>388200</v>
      </c>
      <c r="K7" s="409">
        <f t="shared" ref="K7:K14" si="3">ROUND((I7-J7),5)</f>
        <v>96282</v>
      </c>
      <c r="L7" s="11">
        <f t="shared" ref="L7:L14" si="4">+I7/J7</f>
        <v>1.2480216383307574</v>
      </c>
      <c r="M7" s="17"/>
      <c r="N7" s="12"/>
      <c r="O7" s="410">
        <f>516000-154516-40265</f>
        <v>321219</v>
      </c>
      <c r="P7" s="14">
        <v>516000</v>
      </c>
      <c r="Q7" s="14">
        <f t="shared" si="0"/>
        <v>-194781</v>
      </c>
      <c r="R7" s="15">
        <f t="shared" ref="R7:R15" si="5">O7/P7</f>
        <v>0.62251744186046509</v>
      </c>
      <c r="S7" s="16" t="s">
        <v>715</v>
      </c>
      <c r="T7" s="203"/>
      <c r="U7" s="203"/>
      <c r="V7" s="411"/>
      <c r="W7" s="412"/>
      <c r="X7" s="203"/>
      <c r="Y7" s="203"/>
    </row>
    <row r="8" spans="2:25" s="205" customFormat="1" ht="57.75" x14ac:dyDescent="0.4">
      <c r="B8" s="9" t="s">
        <v>141</v>
      </c>
      <c r="C8" s="10">
        <v>240</v>
      </c>
      <c r="D8" s="19">
        <v>250</v>
      </c>
      <c r="E8" s="19">
        <f t="shared" si="1"/>
        <v>-10</v>
      </c>
      <c r="F8" s="11">
        <f t="shared" si="2"/>
        <v>0.96</v>
      </c>
      <c r="G8" s="17"/>
      <c r="H8" s="12"/>
      <c r="I8" s="10">
        <v>13079.48</v>
      </c>
      <c r="J8" s="19">
        <v>4500</v>
      </c>
      <c r="K8" s="19">
        <f t="shared" ref="K8" si="6">ROUND((I8-J8),5)</f>
        <v>8579.48</v>
      </c>
      <c r="L8" s="11">
        <f t="shared" ref="L8" si="7">+I8/J8</f>
        <v>2.9065511111111109</v>
      </c>
      <c r="M8" s="17"/>
      <c r="N8" s="12"/>
      <c r="O8" s="410">
        <v>14000</v>
      </c>
      <c r="P8" s="14">
        <v>5000</v>
      </c>
      <c r="Q8" s="14">
        <f t="shared" ref="Q8" si="8">ROUND((O8-P8),5)</f>
        <v>9000</v>
      </c>
      <c r="R8" s="15">
        <f t="shared" ref="R8" si="9">O8/P8</f>
        <v>2.8</v>
      </c>
      <c r="S8" s="16" t="s">
        <v>714</v>
      </c>
      <c r="T8" s="203"/>
      <c r="U8" s="203"/>
      <c r="V8" s="411"/>
      <c r="W8" s="412"/>
      <c r="X8" s="203"/>
      <c r="Y8" s="203"/>
    </row>
    <row r="9" spans="2:25" ht="18.75" x14ac:dyDescent="0.3">
      <c r="B9" s="9" t="s">
        <v>30</v>
      </c>
      <c r="C9" s="10">
        <v>9453.02</v>
      </c>
      <c r="D9" s="19">
        <v>5649</v>
      </c>
      <c r="E9" s="19">
        <f t="shared" si="1"/>
        <v>3804.02</v>
      </c>
      <c r="F9" s="11">
        <f t="shared" si="2"/>
        <v>1.6733970614268012</v>
      </c>
      <c r="G9" s="11"/>
      <c r="H9" s="12"/>
      <c r="I9" s="10">
        <v>72342.16</v>
      </c>
      <c r="J9" s="19">
        <v>63953</v>
      </c>
      <c r="K9" s="19">
        <f t="shared" si="3"/>
        <v>8389.16</v>
      </c>
      <c r="L9" s="11">
        <f t="shared" si="4"/>
        <v>1.1311769580785891</v>
      </c>
      <c r="M9" s="11"/>
      <c r="N9" s="12"/>
      <c r="O9" s="14">
        <v>80918.31</v>
      </c>
      <c r="P9" s="14">
        <v>80918.31</v>
      </c>
      <c r="Q9" s="14">
        <f t="shared" si="0"/>
        <v>0</v>
      </c>
      <c r="R9" s="15">
        <f t="shared" si="5"/>
        <v>1</v>
      </c>
      <c r="S9" s="16"/>
      <c r="V9" s="222"/>
    </row>
    <row r="10" spans="2:25" ht="18.75" x14ac:dyDescent="0.3">
      <c r="B10" s="9" t="s">
        <v>7</v>
      </c>
      <c r="C10" s="10">
        <v>9913.4</v>
      </c>
      <c r="D10" s="19">
        <v>13186</v>
      </c>
      <c r="E10" s="19">
        <f t="shared" si="1"/>
        <v>-3272.6</v>
      </c>
      <c r="F10" s="11">
        <f t="shared" si="2"/>
        <v>0.75181252843925372</v>
      </c>
      <c r="G10" s="17"/>
      <c r="H10" s="12"/>
      <c r="I10" s="10">
        <v>84545.05</v>
      </c>
      <c r="J10" s="19">
        <v>105486</v>
      </c>
      <c r="K10" s="19">
        <f t="shared" si="3"/>
        <v>-20940.95</v>
      </c>
      <c r="L10" s="11">
        <f t="shared" si="4"/>
        <v>0.80148123921657854</v>
      </c>
      <c r="M10" s="17" t="s">
        <v>509</v>
      </c>
      <c r="N10" s="12"/>
      <c r="O10" s="410">
        <f>131858-21000</f>
        <v>110858</v>
      </c>
      <c r="P10" s="14">
        <v>131858</v>
      </c>
      <c r="Q10" s="14">
        <f>ROUND((O10-P10),5)</f>
        <v>-21000</v>
      </c>
      <c r="R10" s="15">
        <f>O10/P10</f>
        <v>0.8407377633514842</v>
      </c>
      <c r="S10" s="16"/>
      <c r="V10" s="222"/>
    </row>
    <row r="11" spans="2:25" s="30" customFormat="1" ht="18.75" x14ac:dyDescent="0.3">
      <c r="B11" s="9" t="s">
        <v>31</v>
      </c>
      <c r="C11" s="19">
        <v>18393.23</v>
      </c>
      <c r="D11" s="19">
        <v>18459</v>
      </c>
      <c r="E11" s="19">
        <f t="shared" si="1"/>
        <v>-65.77</v>
      </c>
      <c r="F11" s="11">
        <f t="shared" si="2"/>
        <v>0.99643696841649054</v>
      </c>
      <c r="G11" s="17"/>
      <c r="H11" s="12"/>
      <c r="I11" s="19">
        <v>166593.20000000001</v>
      </c>
      <c r="J11" s="19">
        <v>166131</v>
      </c>
      <c r="K11" s="19">
        <f t="shared" ref="K11" si="10">ROUND((I11-J11),5)</f>
        <v>462.2</v>
      </c>
      <c r="L11" s="11">
        <f t="shared" ref="L11" si="11">+I11/J11</f>
        <v>1.0027821418037572</v>
      </c>
      <c r="M11" s="17"/>
      <c r="N11" s="12"/>
      <c r="O11" s="14">
        <v>221508</v>
      </c>
      <c r="P11" s="14">
        <v>221508</v>
      </c>
      <c r="Q11" s="14">
        <f>ROUND((O11-P11),5)</f>
        <v>0</v>
      </c>
      <c r="R11" s="15">
        <f>O11/P11</f>
        <v>1</v>
      </c>
      <c r="S11" s="16"/>
      <c r="V11" s="222"/>
    </row>
    <row r="12" spans="2:25" s="205" customFormat="1" ht="75" x14ac:dyDescent="0.3">
      <c r="B12" s="9" t="s">
        <v>8</v>
      </c>
      <c r="C12" s="10">
        <v>2735.05</v>
      </c>
      <c r="D12" s="19">
        <v>19134</v>
      </c>
      <c r="E12" s="19">
        <f t="shared" si="1"/>
        <v>-16398.95</v>
      </c>
      <c r="F12" s="11">
        <f t="shared" si="2"/>
        <v>0.1429418835580642</v>
      </c>
      <c r="G12" s="17"/>
      <c r="H12" s="12"/>
      <c r="I12" s="10">
        <v>176583.12</v>
      </c>
      <c r="J12" s="19">
        <v>259436</v>
      </c>
      <c r="K12" s="19">
        <f t="shared" si="3"/>
        <v>-82852.88</v>
      </c>
      <c r="L12" s="20">
        <f t="shared" si="4"/>
        <v>0.68064231640944195</v>
      </c>
      <c r="M12" s="17" t="s">
        <v>504</v>
      </c>
      <c r="N12" s="12"/>
      <c r="O12" s="410">
        <f>302407-80000</f>
        <v>222407</v>
      </c>
      <c r="P12" s="14">
        <v>302407</v>
      </c>
      <c r="Q12" s="14">
        <f t="shared" si="0"/>
        <v>-80000</v>
      </c>
      <c r="R12" s="15">
        <f t="shared" si="5"/>
        <v>0.73545585915669942</v>
      </c>
      <c r="S12" s="16"/>
      <c r="V12" s="222"/>
    </row>
    <row r="13" spans="2:25" ht="18.75" x14ac:dyDescent="0.3">
      <c r="B13" s="18" t="s">
        <v>9</v>
      </c>
      <c r="C13" s="10">
        <v>32600</v>
      </c>
      <c r="D13" s="19">
        <v>20935</v>
      </c>
      <c r="E13" s="19">
        <f t="shared" si="1"/>
        <v>11665</v>
      </c>
      <c r="F13" s="11">
        <f t="shared" si="2"/>
        <v>1.5572008598041558</v>
      </c>
      <c r="G13" s="17" t="s">
        <v>697</v>
      </c>
      <c r="H13" s="12"/>
      <c r="I13" s="10">
        <v>146910.5</v>
      </c>
      <c r="J13" s="19">
        <v>157012</v>
      </c>
      <c r="K13" s="19">
        <f t="shared" si="3"/>
        <v>-10101.5</v>
      </c>
      <c r="L13" s="20">
        <f t="shared" si="4"/>
        <v>0.93566415305836492</v>
      </c>
      <c r="M13" s="17"/>
      <c r="N13" s="12"/>
      <c r="O13" s="14">
        <v>209349</v>
      </c>
      <c r="P13" s="14">
        <v>209349</v>
      </c>
      <c r="Q13" s="14">
        <f t="shared" si="0"/>
        <v>0</v>
      </c>
      <c r="R13" s="15">
        <f t="shared" si="5"/>
        <v>1</v>
      </c>
      <c r="S13" s="16"/>
      <c r="V13" s="222"/>
    </row>
    <row r="14" spans="2:25" s="205" customFormat="1" ht="37.5" x14ac:dyDescent="0.3">
      <c r="B14" s="9" t="s">
        <v>10</v>
      </c>
      <c r="C14" s="19">
        <v>-1363</v>
      </c>
      <c r="D14" s="19"/>
      <c r="E14" s="19">
        <f t="shared" si="1"/>
        <v>-1363</v>
      </c>
      <c r="F14" s="11" t="e">
        <f t="shared" si="2"/>
        <v>#DIV/0!</v>
      </c>
      <c r="G14" s="17"/>
      <c r="H14" s="12"/>
      <c r="I14" s="19">
        <v>194974.62</v>
      </c>
      <c r="J14" s="19">
        <v>172000</v>
      </c>
      <c r="K14" s="19">
        <f t="shared" si="3"/>
        <v>22974.62</v>
      </c>
      <c r="L14" s="20">
        <f t="shared" si="4"/>
        <v>1.1335733720930232</v>
      </c>
      <c r="M14" s="17" t="s">
        <v>503</v>
      </c>
      <c r="N14" s="12"/>
      <c r="O14" s="14">
        <v>172000</v>
      </c>
      <c r="P14" s="14">
        <v>172000</v>
      </c>
      <c r="Q14" s="14">
        <f t="shared" si="0"/>
        <v>0</v>
      </c>
      <c r="R14" s="15">
        <f t="shared" si="5"/>
        <v>1</v>
      </c>
      <c r="S14" s="16"/>
      <c r="V14" s="222"/>
    </row>
    <row r="15" spans="2:25" ht="18.75" x14ac:dyDescent="0.3">
      <c r="B15" s="21" t="s">
        <v>11</v>
      </c>
      <c r="C15" s="22">
        <f>SUM(C6:C14)</f>
        <v>1449245.7</v>
      </c>
      <c r="D15" s="22">
        <f>SUM(D6:D14)</f>
        <v>1361287</v>
      </c>
      <c r="E15" s="22">
        <f>SUM(E6:E14)</f>
        <v>87958.7</v>
      </c>
      <c r="F15" s="23">
        <f t="shared" ref="F15:F34" si="12">+C15/D15</f>
        <v>1.0646143686085301</v>
      </c>
      <c r="G15" s="23"/>
      <c r="H15" s="12"/>
      <c r="I15" s="22">
        <f>SUM(I6:I14)</f>
        <v>12859859.129999999</v>
      </c>
      <c r="J15" s="22">
        <f>SUM(J6:J14)</f>
        <v>12486384</v>
      </c>
      <c r="K15" s="22">
        <f>SUM(K6:K14)</f>
        <v>373475.12999999995</v>
      </c>
      <c r="L15" s="23">
        <f t="shared" ref="L15:L34" si="13">+I15/J15</f>
        <v>1.0299105914090099</v>
      </c>
      <c r="M15" s="23"/>
      <c r="N15" s="12"/>
      <c r="O15" s="22">
        <f>SUM(O6:O14)</f>
        <v>16245144.310000001</v>
      </c>
      <c r="P15" s="22">
        <f>SUM(P6:P14)</f>
        <v>16531925.310000001</v>
      </c>
      <c r="Q15" s="22">
        <f>SUM(Q6:Q14)</f>
        <v>-286781</v>
      </c>
      <c r="R15" s="27">
        <f t="shared" si="5"/>
        <v>0.98265289767390074</v>
      </c>
      <c r="S15" s="28"/>
    </row>
    <row r="16" spans="2:25" ht="18.75" x14ac:dyDescent="0.3">
      <c r="B16" s="9" t="s">
        <v>12</v>
      </c>
      <c r="C16" s="10">
        <v>791628.2</v>
      </c>
      <c r="D16" s="10">
        <v>790916</v>
      </c>
      <c r="E16" s="10">
        <f t="shared" ref="E16:E34" si="14">ROUND((C16-D16),5)</f>
        <v>712.2</v>
      </c>
      <c r="F16" s="20">
        <f t="shared" si="12"/>
        <v>1.0009004748924031</v>
      </c>
      <c r="G16" s="20"/>
      <c r="H16" s="12"/>
      <c r="I16" s="10">
        <v>7119052.2000000002</v>
      </c>
      <c r="J16" s="10">
        <v>7118244</v>
      </c>
      <c r="K16" s="10">
        <f t="shared" ref="K16:K32" si="15">ROUND((I16-J16),5)</f>
        <v>808.2</v>
      </c>
      <c r="L16" s="11">
        <f t="shared" si="13"/>
        <v>1.000113539238048</v>
      </c>
      <c r="M16" s="11"/>
      <c r="N16" s="12"/>
      <c r="O16" s="14">
        <v>9490992</v>
      </c>
      <c r="P16" s="14">
        <v>9490992</v>
      </c>
      <c r="Q16" s="14">
        <f t="shared" ref="Q16:Q32" si="16">ROUND((O16-P16),5)</f>
        <v>0</v>
      </c>
      <c r="R16" s="15">
        <f t="shared" ref="R16:R34" si="17">O16/P16</f>
        <v>1</v>
      </c>
      <c r="S16" s="16"/>
      <c r="T16" s="26"/>
      <c r="U16" s="26"/>
      <c r="V16" s="222"/>
    </row>
    <row r="17" spans="2:22" s="205" customFormat="1" ht="75" x14ac:dyDescent="0.3">
      <c r="B17" s="9" t="s">
        <v>13</v>
      </c>
      <c r="C17" s="19">
        <v>138243.9</v>
      </c>
      <c r="D17" s="19">
        <v>147416</v>
      </c>
      <c r="E17" s="10">
        <f t="shared" si="14"/>
        <v>-9172.1</v>
      </c>
      <c r="F17" s="20">
        <f t="shared" si="12"/>
        <v>0.93778083790090627</v>
      </c>
      <c r="G17" s="17"/>
      <c r="H17" s="12"/>
      <c r="I17" s="19">
        <v>1281886.5900000001</v>
      </c>
      <c r="J17" s="19">
        <v>1326744</v>
      </c>
      <c r="K17" s="409">
        <f t="shared" si="15"/>
        <v>-44857.41</v>
      </c>
      <c r="L17" s="11">
        <f t="shared" si="13"/>
        <v>0.96618985275230196</v>
      </c>
      <c r="M17" s="17" t="s">
        <v>505</v>
      </c>
      <c r="N17" s="12"/>
      <c r="O17" s="410">
        <f>1768992-44857</f>
        <v>1724135</v>
      </c>
      <c r="P17" s="14">
        <v>1768992</v>
      </c>
      <c r="Q17" s="14">
        <f t="shared" si="16"/>
        <v>-44857</v>
      </c>
      <c r="R17" s="15">
        <f t="shared" si="17"/>
        <v>0.97464262133463575</v>
      </c>
      <c r="S17" s="16"/>
      <c r="V17" s="222"/>
    </row>
    <row r="18" spans="2:22" ht="18.75" x14ac:dyDescent="0.3">
      <c r="B18" s="9" t="s">
        <v>14</v>
      </c>
      <c r="C18" s="10">
        <v>2434.7800000000002</v>
      </c>
      <c r="D18" s="10">
        <v>15750</v>
      </c>
      <c r="E18" s="409">
        <f t="shared" si="14"/>
        <v>-13315.22</v>
      </c>
      <c r="F18" s="20">
        <f t="shared" si="12"/>
        <v>0.15458920634920637</v>
      </c>
      <c r="G18" s="17"/>
      <c r="H18" s="12"/>
      <c r="I18" s="10">
        <v>36745.620000000003</v>
      </c>
      <c r="J18" s="10">
        <v>141750</v>
      </c>
      <c r="K18" s="409">
        <f t="shared" si="15"/>
        <v>-105004.38</v>
      </c>
      <c r="L18" s="11">
        <f t="shared" si="13"/>
        <v>0.25922835978835979</v>
      </c>
      <c r="M18" s="17"/>
      <c r="N18" s="12"/>
      <c r="O18" s="410">
        <f>189000-105000</f>
        <v>84000</v>
      </c>
      <c r="P18" s="14">
        <v>189000</v>
      </c>
      <c r="Q18" s="14">
        <f t="shared" si="16"/>
        <v>-105000</v>
      </c>
      <c r="R18" s="15">
        <f t="shared" si="17"/>
        <v>0.44444444444444442</v>
      </c>
      <c r="S18" s="16"/>
      <c r="V18" s="222"/>
    </row>
    <row r="19" spans="2:22" s="205" customFormat="1" ht="18.75" x14ac:dyDescent="0.3">
      <c r="B19" s="9" t="s">
        <v>15</v>
      </c>
      <c r="C19" s="19">
        <v>22372.19</v>
      </c>
      <c r="D19" s="19">
        <v>31487</v>
      </c>
      <c r="E19" s="10">
        <f t="shared" si="14"/>
        <v>-9114.81</v>
      </c>
      <c r="F19" s="20">
        <f t="shared" si="12"/>
        <v>0.71052148505732515</v>
      </c>
      <c r="G19" s="17"/>
      <c r="H19" s="12"/>
      <c r="I19" s="19">
        <v>268991.96999999997</v>
      </c>
      <c r="J19" s="19">
        <v>300370</v>
      </c>
      <c r="K19" s="10">
        <f t="shared" si="15"/>
        <v>-31378.03</v>
      </c>
      <c r="L19" s="11">
        <f t="shared" si="13"/>
        <v>0.8955354063321902</v>
      </c>
      <c r="M19" s="17"/>
      <c r="N19" s="12"/>
      <c r="O19" s="410">
        <f>359284-31000</f>
        <v>328284</v>
      </c>
      <c r="P19" s="14">
        <v>359284</v>
      </c>
      <c r="Q19" s="14">
        <f t="shared" si="16"/>
        <v>-31000</v>
      </c>
      <c r="R19" s="15">
        <f t="shared" si="17"/>
        <v>0.91371728215005399</v>
      </c>
      <c r="S19" s="16"/>
      <c r="V19" s="222"/>
    </row>
    <row r="20" spans="2:22" s="205" customFormat="1" ht="75" x14ac:dyDescent="0.3">
      <c r="B20" s="18" t="s">
        <v>16</v>
      </c>
      <c r="C20" s="19">
        <v>6788.96</v>
      </c>
      <c r="D20" s="19">
        <v>16911</v>
      </c>
      <c r="E20" s="10">
        <f t="shared" si="14"/>
        <v>-10122.040000000001</v>
      </c>
      <c r="F20" s="20">
        <f t="shared" si="12"/>
        <v>0.40145230914789193</v>
      </c>
      <c r="G20" s="17" t="s">
        <v>698</v>
      </c>
      <c r="H20" s="12"/>
      <c r="I20" s="19">
        <v>92939.05</v>
      </c>
      <c r="J20" s="19">
        <v>112607</v>
      </c>
      <c r="K20" s="10">
        <f t="shared" si="15"/>
        <v>-19667.95</v>
      </c>
      <c r="L20" s="11">
        <f t="shared" si="13"/>
        <v>0.82533989894056325</v>
      </c>
      <c r="M20" s="17" t="s">
        <v>504</v>
      </c>
      <c r="N20" s="12"/>
      <c r="O20" s="410">
        <f>242953-20000</f>
        <v>222953</v>
      </c>
      <c r="P20" s="14">
        <v>242953</v>
      </c>
      <c r="Q20" s="14">
        <f t="shared" si="16"/>
        <v>-20000</v>
      </c>
      <c r="R20" s="15">
        <f t="shared" si="17"/>
        <v>0.91767955118891309</v>
      </c>
      <c r="S20" s="16"/>
      <c r="V20" s="222"/>
    </row>
    <row r="21" spans="2:22" ht="37.5" x14ac:dyDescent="0.3">
      <c r="B21" s="18" t="s">
        <v>7</v>
      </c>
      <c r="C21" s="19">
        <v>13571.42</v>
      </c>
      <c r="D21" s="19">
        <v>12720</v>
      </c>
      <c r="E21" s="10">
        <f t="shared" si="14"/>
        <v>851.42</v>
      </c>
      <c r="F21" s="20">
        <f t="shared" si="12"/>
        <v>1.0669355345911951</v>
      </c>
      <c r="G21" s="17" t="s">
        <v>509</v>
      </c>
      <c r="H21" s="12"/>
      <c r="I21" s="19">
        <v>84747.520000000004</v>
      </c>
      <c r="J21" s="19">
        <v>97840</v>
      </c>
      <c r="K21" s="10">
        <f t="shared" si="15"/>
        <v>-13092.48</v>
      </c>
      <c r="L21" s="11">
        <f t="shared" si="13"/>
        <v>0.86618479149632055</v>
      </c>
      <c r="M21" s="17" t="s">
        <v>509</v>
      </c>
      <c r="N21" s="12"/>
      <c r="O21" s="410">
        <f>136000-13000</f>
        <v>123000</v>
      </c>
      <c r="P21" s="14">
        <v>136000</v>
      </c>
      <c r="Q21" s="14">
        <f t="shared" si="16"/>
        <v>-13000</v>
      </c>
      <c r="R21" s="15">
        <f t="shared" si="17"/>
        <v>0.90441176470588236</v>
      </c>
      <c r="S21" s="13"/>
      <c r="V21" s="222"/>
    </row>
    <row r="22" spans="2:22" s="205" customFormat="1" ht="18.75" x14ac:dyDescent="0.3">
      <c r="B22" s="18" t="s">
        <v>17</v>
      </c>
      <c r="C22" s="19">
        <v>49292.57</v>
      </c>
      <c r="D22" s="19">
        <v>47662</v>
      </c>
      <c r="E22" s="10">
        <f t="shared" si="14"/>
        <v>1630.57</v>
      </c>
      <c r="F22" s="20">
        <f t="shared" si="12"/>
        <v>1.0342111115773571</v>
      </c>
      <c r="G22" s="17"/>
      <c r="H22" s="12"/>
      <c r="I22" s="19">
        <v>402819.19</v>
      </c>
      <c r="J22" s="19">
        <v>381181</v>
      </c>
      <c r="K22" s="10">
        <f t="shared" si="15"/>
        <v>21638.19</v>
      </c>
      <c r="L22" s="11">
        <f t="shared" si="13"/>
        <v>1.0567661819450602</v>
      </c>
      <c r="M22" s="17"/>
      <c r="N22" s="12"/>
      <c r="O22" s="14">
        <v>547076</v>
      </c>
      <c r="P22" s="14">
        <v>547076</v>
      </c>
      <c r="Q22" s="14">
        <f t="shared" si="16"/>
        <v>0</v>
      </c>
      <c r="R22" s="15">
        <f t="shared" si="17"/>
        <v>1</v>
      </c>
      <c r="S22" s="16"/>
      <c r="V22" s="222"/>
    </row>
    <row r="23" spans="2:22" ht="18.75" x14ac:dyDescent="0.3">
      <c r="B23" s="18" t="s">
        <v>10</v>
      </c>
      <c r="C23" s="19">
        <v>44943.5</v>
      </c>
      <c r="D23" s="19">
        <v>34573</v>
      </c>
      <c r="E23" s="409">
        <f t="shared" si="14"/>
        <v>10370.5</v>
      </c>
      <c r="F23" s="20">
        <f t="shared" si="12"/>
        <v>1.299959505972869</v>
      </c>
      <c r="G23" s="17" t="s">
        <v>716</v>
      </c>
      <c r="H23" s="12"/>
      <c r="I23" s="19">
        <v>227968.18</v>
      </c>
      <c r="J23" s="19">
        <v>253511</v>
      </c>
      <c r="K23" s="10">
        <f t="shared" si="15"/>
        <v>-25542.82</v>
      </c>
      <c r="L23" s="11">
        <f t="shared" si="13"/>
        <v>0.8992437409027616</v>
      </c>
      <c r="M23" s="17"/>
      <c r="N23" s="12"/>
      <c r="O23" s="410">
        <f>357230-25000</f>
        <v>332230</v>
      </c>
      <c r="P23" s="14">
        <v>357230</v>
      </c>
      <c r="Q23" s="14">
        <f t="shared" si="16"/>
        <v>-25000</v>
      </c>
      <c r="R23" s="15">
        <f t="shared" si="17"/>
        <v>0.93001707583349658</v>
      </c>
      <c r="S23" s="16"/>
      <c r="V23" s="222"/>
    </row>
    <row r="24" spans="2:22" ht="75" x14ac:dyDescent="0.3">
      <c r="B24" s="9" t="s">
        <v>18</v>
      </c>
      <c r="C24" s="19">
        <f>13996.29</f>
        <v>13996.29</v>
      </c>
      <c r="D24" s="19">
        <f>69744-34047</f>
        <v>35697</v>
      </c>
      <c r="E24" s="409">
        <f t="shared" si="14"/>
        <v>-21700.71</v>
      </c>
      <c r="F24" s="20">
        <f t="shared" si="12"/>
        <v>0.39208588957055218</v>
      </c>
      <c r="G24" s="20" t="s">
        <v>508</v>
      </c>
      <c r="H24" s="12"/>
      <c r="I24" s="19">
        <f>677012-176735</f>
        <v>500277</v>
      </c>
      <c r="J24" s="19">
        <f>794908-176735</f>
        <v>618173</v>
      </c>
      <c r="K24" s="409">
        <f t="shared" si="15"/>
        <v>-117896</v>
      </c>
      <c r="L24" s="11">
        <f t="shared" si="13"/>
        <v>0.80928316183333793</v>
      </c>
      <c r="M24" s="20" t="s">
        <v>508</v>
      </c>
      <c r="N24" s="12"/>
      <c r="O24" s="14">
        <f>1003827-111300-221339-104000</f>
        <v>567188</v>
      </c>
      <c r="P24" s="14">
        <v>1003827</v>
      </c>
      <c r="Q24" s="14">
        <f t="shared" si="16"/>
        <v>-436639</v>
      </c>
      <c r="R24" s="15">
        <f t="shared" si="17"/>
        <v>0.56502564684950696</v>
      </c>
      <c r="S24" s="16" t="s">
        <v>588</v>
      </c>
      <c r="V24" s="222"/>
    </row>
    <row r="25" spans="2:22" s="346" customFormat="1" ht="75" x14ac:dyDescent="0.3">
      <c r="B25" s="9" t="s">
        <v>587</v>
      </c>
      <c r="C25" s="19">
        <v>34047</v>
      </c>
      <c r="D25" s="19">
        <v>34047</v>
      </c>
      <c r="E25" s="10">
        <f t="shared" si="14"/>
        <v>0</v>
      </c>
      <c r="F25" s="20">
        <f t="shared" si="12"/>
        <v>1</v>
      </c>
      <c r="G25" s="17"/>
      <c r="H25" s="12"/>
      <c r="I25" s="19">
        <v>176735</v>
      </c>
      <c r="J25" s="19">
        <v>176735</v>
      </c>
      <c r="K25" s="10">
        <f t="shared" si="15"/>
        <v>0</v>
      </c>
      <c r="L25" s="11">
        <f t="shared" si="13"/>
        <v>1</v>
      </c>
      <c r="M25" s="17"/>
      <c r="N25" s="12"/>
      <c r="O25" s="14">
        <f>221339+46128</f>
        <v>267467</v>
      </c>
      <c r="P25" s="14"/>
      <c r="Q25" s="14"/>
      <c r="R25" s="15"/>
      <c r="S25" s="16" t="s">
        <v>589</v>
      </c>
      <c r="V25" s="343"/>
    </row>
    <row r="26" spans="2:22" s="205" customFormat="1" ht="18.75" x14ac:dyDescent="0.3">
      <c r="B26" s="9" t="s">
        <v>19</v>
      </c>
      <c r="C26" s="19">
        <v>29744.23</v>
      </c>
      <c r="D26" s="19">
        <v>34516</v>
      </c>
      <c r="E26" s="10">
        <f t="shared" si="14"/>
        <v>-4771.7700000000004</v>
      </c>
      <c r="F26" s="20">
        <f t="shared" si="12"/>
        <v>0.86175194112875186</v>
      </c>
      <c r="G26" s="17"/>
      <c r="H26" s="12"/>
      <c r="I26" s="19">
        <v>328339.44</v>
      </c>
      <c r="J26" s="19">
        <v>359005</v>
      </c>
      <c r="K26" s="10">
        <f t="shared" si="15"/>
        <v>-30665.56</v>
      </c>
      <c r="L26" s="11">
        <f t="shared" si="13"/>
        <v>0.91458180248185961</v>
      </c>
      <c r="M26" s="17"/>
      <c r="N26" s="12"/>
      <c r="O26" s="14">
        <v>456815.88</v>
      </c>
      <c r="P26" s="14">
        <v>456815.88</v>
      </c>
      <c r="Q26" s="14">
        <f t="shared" si="16"/>
        <v>0</v>
      </c>
      <c r="R26" s="15">
        <f t="shared" si="17"/>
        <v>1</v>
      </c>
      <c r="S26" s="16"/>
      <c r="V26" s="222"/>
    </row>
    <row r="27" spans="2:22" ht="18.75" x14ac:dyDescent="0.3">
      <c r="B27" s="9" t="s">
        <v>20</v>
      </c>
      <c r="C27" s="19">
        <v>30781.67</v>
      </c>
      <c r="D27" s="19">
        <v>21250</v>
      </c>
      <c r="E27" s="10">
        <f t="shared" si="14"/>
        <v>9531.67</v>
      </c>
      <c r="F27" s="20">
        <f t="shared" si="12"/>
        <v>1.4485491764705882</v>
      </c>
      <c r="G27" s="221"/>
      <c r="H27" s="12"/>
      <c r="I27" s="19">
        <v>187397.35</v>
      </c>
      <c r="J27" s="19">
        <v>191250</v>
      </c>
      <c r="K27" s="10">
        <f t="shared" si="15"/>
        <v>-3852.65</v>
      </c>
      <c r="L27" s="11">
        <f t="shared" si="13"/>
        <v>0.97985542483660137</v>
      </c>
      <c r="M27" s="221"/>
      <c r="N27" s="12"/>
      <c r="O27" s="14">
        <v>255000</v>
      </c>
      <c r="P27" s="14">
        <v>255000</v>
      </c>
      <c r="Q27" s="14">
        <f t="shared" si="16"/>
        <v>0</v>
      </c>
      <c r="R27" s="15">
        <f t="shared" si="17"/>
        <v>1</v>
      </c>
      <c r="S27" s="16"/>
      <c r="V27" s="222"/>
    </row>
    <row r="28" spans="2:22" s="205" customFormat="1" ht="18.75" x14ac:dyDescent="0.3">
      <c r="B28" s="18" t="s">
        <v>21</v>
      </c>
      <c r="C28" s="19">
        <v>15754.21</v>
      </c>
      <c r="D28" s="19">
        <v>20988</v>
      </c>
      <c r="E28" s="10">
        <f t="shared" si="14"/>
        <v>-5233.79</v>
      </c>
      <c r="F28" s="20">
        <f t="shared" si="12"/>
        <v>0.75062940728035066</v>
      </c>
      <c r="G28" s="17"/>
      <c r="H28" s="12"/>
      <c r="I28" s="19">
        <v>231506.35</v>
      </c>
      <c r="J28" s="19">
        <v>272165</v>
      </c>
      <c r="K28" s="10">
        <f t="shared" si="15"/>
        <v>-40658.65</v>
      </c>
      <c r="L28" s="11">
        <f t="shared" si="13"/>
        <v>0.85061029155108114</v>
      </c>
      <c r="M28" s="17"/>
      <c r="N28" s="12"/>
      <c r="O28" s="14">
        <v>318920</v>
      </c>
      <c r="P28" s="14">
        <v>318920</v>
      </c>
      <c r="Q28" s="14">
        <f t="shared" si="16"/>
        <v>0</v>
      </c>
      <c r="R28" s="15">
        <f t="shared" si="17"/>
        <v>1</v>
      </c>
      <c r="S28" s="16"/>
      <c r="V28" s="222"/>
    </row>
    <row r="29" spans="2:22" ht="18.75" x14ac:dyDescent="0.3">
      <c r="B29" s="9" t="s">
        <v>22</v>
      </c>
      <c r="C29" s="19"/>
      <c r="D29" s="19"/>
      <c r="E29" s="10">
        <f t="shared" si="14"/>
        <v>0</v>
      </c>
      <c r="F29" s="20" t="e">
        <f t="shared" si="12"/>
        <v>#DIV/0!</v>
      </c>
      <c r="G29" s="20"/>
      <c r="H29" s="12"/>
      <c r="I29" s="19">
        <v>28600</v>
      </c>
      <c r="J29" s="19">
        <v>24000</v>
      </c>
      <c r="K29" s="10">
        <f t="shared" si="15"/>
        <v>4600</v>
      </c>
      <c r="L29" s="11">
        <f t="shared" si="13"/>
        <v>1.1916666666666667</v>
      </c>
      <c r="M29" s="20"/>
      <c r="N29" s="12"/>
      <c r="O29" s="410">
        <f>24000+4600</f>
        <v>28600</v>
      </c>
      <c r="P29" s="14">
        <v>24000</v>
      </c>
      <c r="Q29" s="14">
        <f t="shared" si="16"/>
        <v>4600</v>
      </c>
      <c r="R29" s="15">
        <f t="shared" si="17"/>
        <v>1.1916666666666667</v>
      </c>
      <c r="S29" s="16"/>
      <c r="V29" s="222"/>
    </row>
    <row r="30" spans="2:22" ht="18.75" x14ac:dyDescent="0.3">
      <c r="B30" s="18" t="s">
        <v>23</v>
      </c>
      <c r="C30" s="19">
        <v>1174</v>
      </c>
      <c r="D30" s="19">
        <v>2917</v>
      </c>
      <c r="E30" s="10">
        <f t="shared" si="14"/>
        <v>-1743</v>
      </c>
      <c r="F30" s="20">
        <f t="shared" si="12"/>
        <v>0.40246828933836132</v>
      </c>
      <c r="G30" s="17"/>
      <c r="H30" s="12"/>
      <c r="I30" s="19">
        <v>12835.19</v>
      </c>
      <c r="J30" s="19">
        <v>26249</v>
      </c>
      <c r="K30" s="10">
        <f t="shared" si="15"/>
        <v>-13413.81</v>
      </c>
      <c r="L30" s="11">
        <f t="shared" si="13"/>
        <v>0.48897824679035395</v>
      </c>
      <c r="M30" s="17"/>
      <c r="N30" s="12"/>
      <c r="O30" s="14">
        <v>35000</v>
      </c>
      <c r="P30" s="14">
        <v>35000</v>
      </c>
      <c r="Q30" s="14">
        <f t="shared" si="16"/>
        <v>0</v>
      </c>
      <c r="R30" s="15">
        <f t="shared" si="17"/>
        <v>1</v>
      </c>
      <c r="S30" s="16"/>
      <c r="V30" s="222"/>
    </row>
    <row r="31" spans="2:22" s="205" customFormat="1" ht="56.25" x14ac:dyDescent="0.3">
      <c r="B31" s="9" t="s">
        <v>24</v>
      </c>
      <c r="C31" s="10">
        <v>20096.71</v>
      </c>
      <c r="D31" s="10">
        <v>33172</v>
      </c>
      <c r="E31" s="10">
        <f t="shared" si="14"/>
        <v>-13075.29</v>
      </c>
      <c r="F31" s="20">
        <f t="shared" si="12"/>
        <v>0.60583353430604125</v>
      </c>
      <c r="H31" s="12"/>
      <c r="I31" s="10">
        <v>470543.4</v>
      </c>
      <c r="J31" s="10">
        <v>291549</v>
      </c>
      <c r="K31" s="10">
        <f t="shared" si="15"/>
        <v>178994.4</v>
      </c>
      <c r="L31" s="11">
        <f t="shared" si="13"/>
        <v>1.6139427677680254</v>
      </c>
      <c r="M31" s="17" t="s">
        <v>507</v>
      </c>
      <c r="N31" s="12"/>
      <c r="O31" s="410">
        <f>470543+60000</f>
        <v>530543</v>
      </c>
      <c r="P31" s="14">
        <v>391056.43</v>
      </c>
      <c r="Q31" s="14">
        <f t="shared" si="16"/>
        <v>139486.57</v>
      </c>
      <c r="R31" s="15">
        <f t="shared" si="17"/>
        <v>1.3566916672358513</v>
      </c>
      <c r="S31" s="16"/>
      <c r="V31" s="222"/>
    </row>
    <row r="32" spans="2:22" ht="56.25" x14ac:dyDescent="0.3">
      <c r="B32" s="9" t="s">
        <v>25</v>
      </c>
      <c r="C32" s="19">
        <v>71452.59</v>
      </c>
      <c r="D32" s="19">
        <v>72711</v>
      </c>
      <c r="E32" s="10">
        <f t="shared" si="14"/>
        <v>-1258.4100000000001</v>
      </c>
      <c r="F32" s="20">
        <f t="shared" si="12"/>
        <v>0.98269299005652511</v>
      </c>
      <c r="G32" s="11"/>
      <c r="H32" s="12"/>
      <c r="I32" s="19">
        <v>615940.14</v>
      </c>
      <c r="J32" s="19">
        <v>599646</v>
      </c>
      <c r="K32" s="10">
        <f t="shared" si="15"/>
        <v>16294.14</v>
      </c>
      <c r="L32" s="11">
        <f t="shared" si="13"/>
        <v>1.0271729320298977</v>
      </c>
      <c r="M32" s="11" t="s">
        <v>203</v>
      </c>
      <c r="N32" s="12"/>
      <c r="O32" s="410">
        <f>817779+22565</f>
        <v>840344</v>
      </c>
      <c r="P32" s="14">
        <v>817779</v>
      </c>
      <c r="Q32" s="14">
        <f t="shared" si="16"/>
        <v>22565</v>
      </c>
      <c r="R32" s="15">
        <f t="shared" si="17"/>
        <v>1.0275930294125919</v>
      </c>
      <c r="S32" s="16"/>
      <c r="V32" s="222"/>
    </row>
    <row r="33" spans="2:22" ht="18.75" x14ac:dyDescent="0.3">
      <c r="B33" s="21" t="s">
        <v>26</v>
      </c>
      <c r="C33" s="22">
        <f>SUM(C16:C32)</f>
        <v>1286322.22</v>
      </c>
      <c r="D33" s="22">
        <f>SUM(D16:D32)</f>
        <v>1352733</v>
      </c>
      <c r="E33" s="22">
        <f t="shared" si="14"/>
        <v>-66410.78</v>
      </c>
      <c r="F33" s="408">
        <f t="shared" si="12"/>
        <v>0.95090621726534352</v>
      </c>
      <c r="G33" s="23"/>
      <c r="H33" s="12"/>
      <c r="I33" s="22">
        <f>SUM(I16:I32)</f>
        <v>12067324.189999999</v>
      </c>
      <c r="J33" s="22">
        <f>SUM(J16:J32)</f>
        <v>12291019</v>
      </c>
      <c r="K33" s="22">
        <f>SUM(K16:K32)</f>
        <v>-223694.81000000011</v>
      </c>
      <c r="L33" s="408">
        <f t="shared" si="13"/>
        <v>0.98180014122506842</v>
      </c>
      <c r="M33" s="23"/>
      <c r="N33" s="12"/>
      <c r="O33" s="22">
        <f>SUM(O16:O32)</f>
        <v>16152547.880000001</v>
      </c>
      <c r="P33" s="22">
        <f t="shared" ref="P33:Q33" si="18">SUM(P16:P32)</f>
        <v>16393925.310000001</v>
      </c>
      <c r="Q33" s="22">
        <f t="shared" si="18"/>
        <v>-508844.42999999993</v>
      </c>
      <c r="R33" s="27">
        <f t="shared" si="17"/>
        <v>0.98527641029005031</v>
      </c>
      <c r="S33" s="24"/>
      <c r="V33" s="222"/>
    </row>
    <row r="34" spans="2:22" ht="18.75" x14ac:dyDescent="0.3">
      <c r="B34" s="21" t="s">
        <v>27</v>
      </c>
      <c r="C34" s="22">
        <f>ROUND(C15-C33,5)</f>
        <v>162923.48000000001</v>
      </c>
      <c r="D34" s="22">
        <f>ROUND(D15-D33,5)</f>
        <v>8554</v>
      </c>
      <c r="E34" s="22">
        <f t="shared" si="14"/>
        <v>154369.48000000001</v>
      </c>
      <c r="F34" s="408">
        <f t="shared" si="12"/>
        <v>19.046467149871408</v>
      </c>
      <c r="G34" s="23"/>
      <c r="H34" s="12"/>
      <c r="I34" s="22">
        <f>ROUND(I15-I33,5)</f>
        <v>792534.94</v>
      </c>
      <c r="J34" s="22">
        <f>ROUND(J15-J33,5)</f>
        <v>195365</v>
      </c>
      <c r="K34" s="22">
        <f>ROUND(K15-K33,5)</f>
        <v>597169.93999999994</v>
      </c>
      <c r="L34" s="408">
        <f t="shared" si="13"/>
        <v>4.0566884549433109</v>
      </c>
      <c r="M34" s="23"/>
      <c r="N34" s="12"/>
      <c r="O34" s="22">
        <f>O15-O33</f>
        <v>92596.429999999702</v>
      </c>
      <c r="P34" s="22">
        <f>P15-P33</f>
        <v>138000</v>
      </c>
      <c r="Q34" s="22">
        <f>Q15-Q33</f>
        <v>222063.42999999993</v>
      </c>
      <c r="R34" s="27">
        <f t="shared" si="17"/>
        <v>0.67098862318840369</v>
      </c>
      <c r="S34" s="25"/>
    </row>
    <row r="35" spans="2:22" x14ac:dyDescent="0.25">
      <c r="C35" s="315"/>
      <c r="D35" s="315"/>
      <c r="I35" s="205"/>
      <c r="J35" s="205"/>
    </row>
    <row r="36" spans="2:22" x14ac:dyDescent="0.25">
      <c r="C36" s="315"/>
      <c r="D36" s="315"/>
      <c r="I36" s="205"/>
      <c r="J36" s="205"/>
    </row>
    <row r="37" spans="2:22" x14ac:dyDescent="0.25">
      <c r="C37" s="26"/>
      <c r="D37" s="315"/>
      <c r="I37" s="26"/>
      <c r="J37" s="205"/>
    </row>
    <row r="38" spans="2:22" ht="18.75" x14ac:dyDescent="0.3">
      <c r="B38" s="203"/>
      <c r="C38" s="26"/>
      <c r="D38" s="315"/>
      <c r="G38" s="31"/>
      <c r="I38" s="26"/>
      <c r="M38" s="31"/>
      <c r="O38" s="354"/>
      <c r="P38" s="140"/>
    </row>
    <row r="39" spans="2:22" ht="18.75" x14ac:dyDescent="0.3">
      <c r="B39" s="193"/>
      <c r="C39" s="26"/>
      <c r="D39" s="315"/>
      <c r="O39" s="354"/>
      <c r="P39" s="312"/>
    </row>
    <row r="40" spans="2:22" ht="18.75" x14ac:dyDescent="0.3">
      <c r="B40" s="193"/>
      <c r="C40" s="315"/>
      <c r="D40" s="315"/>
      <c r="O40" s="354"/>
      <c r="P40" s="140"/>
    </row>
    <row r="41" spans="2:22" ht="18.75" x14ac:dyDescent="0.3">
      <c r="B41" s="193"/>
      <c r="C41" s="315"/>
      <c r="D41" s="315"/>
      <c r="O41" s="354"/>
      <c r="P41" s="140"/>
    </row>
    <row r="42" spans="2:22" ht="18.75" x14ac:dyDescent="0.3">
      <c r="B42" s="193"/>
      <c r="C42" s="315"/>
      <c r="D42" s="315"/>
      <c r="O42" s="354"/>
      <c r="P42" s="425"/>
    </row>
    <row r="43" spans="2:22" ht="18.75" x14ac:dyDescent="0.3">
      <c r="B43" s="193"/>
      <c r="C43" s="315"/>
      <c r="D43" s="315"/>
      <c r="O43" s="255"/>
      <c r="P43" s="140"/>
    </row>
    <row r="44" spans="2:22" ht="18.75" x14ac:dyDescent="0.3">
      <c r="B44" s="193"/>
      <c r="C44" s="26"/>
      <c r="D44" s="315"/>
      <c r="I44" s="26"/>
      <c r="O44" s="204"/>
      <c r="P44" s="140"/>
    </row>
    <row r="45" spans="2:22" ht="18.75" x14ac:dyDescent="0.3">
      <c r="B45" s="193"/>
      <c r="C45" s="26"/>
      <c r="D45" s="315"/>
      <c r="I45" s="26"/>
      <c r="O45" s="195"/>
    </row>
    <row r="46" spans="2:22" ht="18.75" x14ac:dyDescent="0.3">
      <c r="B46" s="193"/>
      <c r="C46" s="315"/>
      <c r="D46" s="315"/>
      <c r="O46" s="204"/>
    </row>
    <row r="47" spans="2:22" ht="18.75" x14ac:dyDescent="0.3">
      <c r="B47" s="193"/>
      <c r="C47" s="315"/>
      <c r="D47" s="315"/>
      <c r="O47" s="204"/>
    </row>
    <row r="48" spans="2:22" ht="18.75" x14ac:dyDescent="0.3">
      <c r="O48" s="204"/>
    </row>
    <row r="49" spans="3:15" ht="18.75" x14ac:dyDescent="0.3">
      <c r="O49" s="206"/>
    </row>
    <row r="51" spans="3:15" x14ac:dyDescent="0.25">
      <c r="C51" s="26"/>
      <c r="I51" s="26"/>
    </row>
  </sheetData>
  <mergeCells count="3">
    <mergeCell ref="B1:S1"/>
    <mergeCell ref="B2:S2"/>
    <mergeCell ref="B3:S3"/>
  </mergeCells>
  <pageMargins left="0.7" right="0.7" top="0.75" bottom="0.75" header="0.3" footer="0.3"/>
  <pageSetup scale="3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"/>
  <sheetViews>
    <sheetView workbookViewId="0">
      <selection activeCell="F13" sqref="F13"/>
    </sheetView>
  </sheetViews>
  <sheetFormatPr defaultRowHeight="15" x14ac:dyDescent="0.25"/>
  <sheetData>
    <row r="1" spans="1:4" ht="25.5" x14ac:dyDescent="0.25">
      <c r="A1" s="154" t="s">
        <v>90</v>
      </c>
      <c r="B1" s="155" t="s">
        <v>73</v>
      </c>
      <c r="C1" s="155" t="s">
        <v>91</v>
      </c>
      <c r="D1" s="156" t="s">
        <v>92</v>
      </c>
    </row>
    <row r="2" spans="1:4" x14ac:dyDescent="0.25">
      <c r="A2" s="157" t="s">
        <v>90</v>
      </c>
      <c r="B2" s="157" t="s">
        <v>73</v>
      </c>
      <c r="C2" s="157" t="s">
        <v>91</v>
      </c>
      <c r="D2" s="158" t="s">
        <v>93</v>
      </c>
    </row>
    <row r="3" spans="1:4" x14ac:dyDescent="0.25">
      <c r="A3" s="159" t="s">
        <v>94</v>
      </c>
      <c r="B3" s="160">
        <v>1</v>
      </c>
      <c r="C3" s="161">
        <v>0</v>
      </c>
      <c r="D3" s="161">
        <v>17478</v>
      </c>
    </row>
    <row r="4" spans="1:4" x14ac:dyDescent="0.25">
      <c r="A4" s="159" t="s">
        <v>95</v>
      </c>
      <c r="B4" s="160">
        <v>12</v>
      </c>
      <c r="C4" s="161">
        <v>0</v>
      </c>
      <c r="D4" s="161">
        <v>187056</v>
      </c>
    </row>
    <row r="5" spans="1:4" x14ac:dyDescent="0.25">
      <c r="A5" s="159" t="s">
        <v>96</v>
      </c>
      <c r="B5" s="160">
        <v>2</v>
      </c>
      <c r="C5" s="161">
        <v>0</v>
      </c>
      <c r="D5" s="161">
        <v>35208</v>
      </c>
    </row>
    <row r="6" spans="1:4" x14ac:dyDescent="0.25">
      <c r="A6" s="159" t="s">
        <v>97</v>
      </c>
      <c r="B6" s="160">
        <v>1</v>
      </c>
      <c r="C6" s="161">
        <v>0</v>
      </c>
      <c r="D6" s="161">
        <v>22394</v>
      </c>
    </row>
    <row r="7" spans="1:4" x14ac:dyDescent="0.25">
      <c r="A7" s="159" t="s">
        <v>98</v>
      </c>
      <c r="B7" s="160">
        <v>0</v>
      </c>
      <c r="C7" s="161">
        <v>0</v>
      </c>
      <c r="D7" s="161">
        <v>0</v>
      </c>
    </row>
    <row r="8" spans="1:4" x14ac:dyDescent="0.25">
      <c r="A8" s="159" t="s">
        <v>99</v>
      </c>
      <c r="B8" s="160">
        <v>69</v>
      </c>
      <c r="C8" s="161">
        <v>0</v>
      </c>
      <c r="D8" s="161">
        <v>864087</v>
      </c>
    </row>
    <row r="9" spans="1:4" x14ac:dyDescent="0.25">
      <c r="A9" s="159" t="s">
        <v>100</v>
      </c>
      <c r="B9" s="160">
        <v>13</v>
      </c>
      <c r="C9" s="161">
        <v>0</v>
      </c>
      <c r="D9" s="161">
        <v>211120</v>
      </c>
    </row>
    <row r="10" spans="1:4" x14ac:dyDescent="0.25">
      <c r="A10" s="159" t="s">
        <v>101</v>
      </c>
      <c r="B10" s="160">
        <v>0</v>
      </c>
      <c r="C10" s="161">
        <v>0</v>
      </c>
      <c r="D10" s="161">
        <v>0</v>
      </c>
    </row>
    <row r="11" spans="1:4" x14ac:dyDescent="0.25">
      <c r="A11" s="159" t="s">
        <v>102</v>
      </c>
      <c r="B11" s="160">
        <v>22</v>
      </c>
      <c r="C11" s="161">
        <v>0</v>
      </c>
      <c r="D11" s="161">
        <v>292138</v>
      </c>
    </row>
    <row r="12" spans="1:4" x14ac:dyDescent="0.25">
      <c r="A12" s="159" t="s">
        <v>103</v>
      </c>
      <c r="B12" s="160">
        <v>1</v>
      </c>
      <c r="C12" s="161">
        <v>0</v>
      </c>
      <c r="D12" s="161">
        <v>14955</v>
      </c>
    </row>
    <row r="13" spans="1:4" x14ac:dyDescent="0.25">
      <c r="A13" s="159" t="s">
        <v>104</v>
      </c>
      <c r="B13" s="160">
        <v>6</v>
      </c>
      <c r="C13" s="161">
        <v>0</v>
      </c>
      <c r="D13" s="161">
        <v>102552</v>
      </c>
    </row>
    <row r="14" spans="1:4" x14ac:dyDescent="0.25">
      <c r="A14" s="159" t="s">
        <v>105</v>
      </c>
      <c r="B14" s="160">
        <v>141</v>
      </c>
      <c r="C14" s="161">
        <v>0</v>
      </c>
      <c r="D14" s="161">
        <v>2196639</v>
      </c>
    </row>
    <row r="15" spans="1:4" x14ac:dyDescent="0.25">
      <c r="A15" s="159" t="s">
        <v>106</v>
      </c>
      <c r="B15" s="160">
        <v>2</v>
      </c>
      <c r="C15" s="161">
        <v>0</v>
      </c>
      <c r="D15" s="161">
        <v>26588</v>
      </c>
    </row>
    <row r="16" spans="1:4" x14ac:dyDescent="0.25">
      <c r="A16" s="159" t="s">
        <v>107</v>
      </c>
      <c r="B16" s="160">
        <v>2</v>
      </c>
      <c r="C16" s="161">
        <v>0</v>
      </c>
      <c r="D16" s="161">
        <v>30706</v>
      </c>
    </row>
    <row r="17" spans="1:4" x14ac:dyDescent="0.25">
      <c r="A17" s="159" t="s">
        <v>108</v>
      </c>
      <c r="B17" s="160">
        <v>528</v>
      </c>
      <c r="C17" s="161">
        <v>0</v>
      </c>
      <c r="D17" s="161">
        <v>8052528.0640552798</v>
      </c>
    </row>
    <row r="18" spans="1:4" x14ac:dyDescent="0.25">
      <c r="A18" s="159" t="s">
        <v>109</v>
      </c>
      <c r="B18" s="160">
        <v>53</v>
      </c>
      <c r="C18" s="161">
        <v>0</v>
      </c>
      <c r="D18" s="161">
        <v>781326</v>
      </c>
    </row>
    <row r="19" spans="1:4" x14ac:dyDescent="0.25">
      <c r="A19" s="159" t="s">
        <v>110</v>
      </c>
      <c r="B19" s="160">
        <v>1</v>
      </c>
      <c r="C19" s="161">
        <v>0</v>
      </c>
      <c r="D19" s="161">
        <v>15375</v>
      </c>
    </row>
    <row r="20" spans="1:4" x14ac:dyDescent="0.25">
      <c r="A20" s="159" t="s">
        <v>111</v>
      </c>
      <c r="B20" s="160">
        <v>1</v>
      </c>
      <c r="C20" s="161">
        <v>0</v>
      </c>
      <c r="D20" s="161">
        <v>13465</v>
      </c>
    </row>
    <row r="21" spans="1:4" x14ac:dyDescent="0.25">
      <c r="A21" s="159" t="s">
        <v>112</v>
      </c>
      <c r="B21" s="160">
        <v>2</v>
      </c>
      <c r="C21" s="161">
        <v>0</v>
      </c>
      <c r="D21" s="161">
        <v>28950</v>
      </c>
    </row>
    <row r="22" spans="1:4" x14ac:dyDescent="0.25">
      <c r="A22" s="159" t="s">
        <v>113</v>
      </c>
      <c r="B22" s="160">
        <v>1</v>
      </c>
      <c r="C22" s="161">
        <v>0</v>
      </c>
      <c r="D22" s="161">
        <v>20219</v>
      </c>
    </row>
    <row r="23" spans="1:4" x14ac:dyDescent="0.25">
      <c r="A23" s="159" t="s">
        <v>114</v>
      </c>
      <c r="B23" s="160">
        <v>26</v>
      </c>
      <c r="C23" s="161">
        <v>0</v>
      </c>
      <c r="D23" s="161">
        <v>375830</v>
      </c>
    </row>
    <row r="24" spans="1:4" x14ac:dyDescent="0.25">
      <c r="A24" s="159" t="s">
        <v>115</v>
      </c>
      <c r="B24" s="160">
        <v>1</v>
      </c>
      <c r="C24" s="161">
        <v>0</v>
      </c>
      <c r="D24" s="161">
        <v>18051</v>
      </c>
    </row>
    <row r="25" spans="1:4" x14ac:dyDescent="0.25">
      <c r="A25" s="159" t="s">
        <v>116</v>
      </c>
      <c r="B25" s="160">
        <v>1</v>
      </c>
      <c r="C25" s="161">
        <v>0</v>
      </c>
      <c r="D25" s="161">
        <v>15045</v>
      </c>
    </row>
    <row r="26" spans="1:4" x14ac:dyDescent="0.25">
      <c r="A26" s="159" t="s">
        <v>117</v>
      </c>
      <c r="B26" s="160">
        <v>0</v>
      </c>
      <c r="C26" s="161">
        <v>0</v>
      </c>
      <c r="D26" s="161">
        <v>0</v>
      </c>
    </row>
    <row r="27" spans="1:4" x14ac:dyDescent="0.25">
      <c r="A27" s="159" t="s">
        <v>118</v>
      </c>
      <c r="B27" s="160">
        <v>1</v>
      </c>
      <c r="C27" s="161">
        <v>0</v>
      </c>
      <c r="D27" s="161">
        <v>19695</v>
      </c>
    </row>
    <row r="28" spans="1:4" x14ac:dyDescent="0.25">
      <c r="A28" s="159" t="s">
        <v>119</v>
      </c>
      <c r="B28" s="160">
        <v>10</v>
      </c>
      <c r="C28" s="161">
        <v>0</v>
      </c>
      <c r="D28" s="161">
        <v>160850</v>
      </c>
    </row>
    <row r="29" spans="1:4" x14ac:dyDescent="0.25">
      <c r="A29" s="159" t="s">
        <v>120</v>
      </c>
      <c r="B29" s="160">
        <v>6</v>
      </c>
      <c r="C29" s="161">
        <v>0</v>
      </c>
      <c r="D29" s="161">
        <v>96540</v>
      </c>
    </row>
    <row r="30" spans="1:4" x14ac:dyDescent="0.25">
      <c r="A30" s="159" t="s">
        <v>121</v>
      </c>
      <c r="B30" s="160">
        <v>15</v>
      </c>
      <c r="C30" s="161">
        <v>0</v>
      </c>
      <c r="D30" s="161">
        <v>183615</v>
      </c>
    </row>
    <row r="31" spans="1:4" x14ac:dyDescent="0.25">
      <c r="A31" s="159" t="s">
        <v>122</v>
      </c>
      <c r="B31" s="160">
        <v>1</v>
      </c>
      <c r="C31" s="161">
        <v>0</v>
      </c>
      <c r="D31" s="161">
        <v>15053</v>
      </c>
    </row>
    <row r="32" spans="1:4" x14ac:dyDescent="0.25">
      <c r="A32" s="159" t="s">
        <v>123</v>
      </c>
      <c r="B32" s="160">
        <v>10</v>
      </c>
      <c r="C32" s="161">
        <v>0</v>
      </c>
      <c r="D32" s="161">
        <v>163940</v>
      </c>
    </row>
    <row r="33" spans="1:4" x14ac:dyDescent="0.25">
      <c r="A33" s="159" t="s">
        <v>124</v>
      </c>
      <c r="B33" s="160">
        <v>1</v>
      </c>
      <c r="C33" s="161">
        <v>0</v>
      </c>
      <c r="D33" s="161">
        <v>17456</v>
      </c>
    </row>
    <row r="34" spans="1:4" x14ac:dyDescent="0.25">
      <c r="A34" s="159" t="s">
        <v>125</v>
      </c>
      <c r="B34" s="160">
        <v>5</v>
      </c>
      <c r="C34" s="161">
        <v>0</v>
      </c>
      <c r="D34" s="161">
        <v>78645</v>
      </c>
    </row>
    <row r="35" spans="1:4" x14ac:dyDescent="0.25">
      <c r="A35" s="159" t="s">
        <v>126</v>
      </c>
      <c r="B35" s="160">
        <v>13</v>
      </c>
      <c r="C35" s="161">
        <v>0</v>
      </c>
      <c r="D35" s="161">
        <v>175422</v>
      </c>
    </row>
    <row r="36" spans="1:4" x14ac:dyDescent="0.25">
      <c r="A36" s="159" t="s">
        <v>127</v>
      </c>
      <c r="B36" s="160">
        <v>15</v>
      </c>
      <c r="C36" s="161">
        <v>0</v>
      </c>
      <c r="D36" s="161">
        <v>227730</v>
      </c>
    </row>
    <row r="37" spans="1:4" x14ac:dyDescent="0.25">
      <c r="A37" s="159" t="s">
        <v>128</v>
      </c>
      <c r="B37" s="160">
        <v>2</v>
      </c>
      <c r="C37" s="161">
        <v>0</v>
      </c>
      <c r="D37" s="161">
        <v>29754</v>
      </c>
    </row>
    <row r="38" spans="1:4" x14ac:dyDescent="0.25">
      <c r="A38" s="159" t="s">
        <v>129</v>
      </c>
      <c r="B38" s="160">
        <v>1</v>
      </c>
      <c r="C38" s="161">
        <v>0</v>
      </c>
      <c r="D38" s="161">
        <v>13489</v>
      </c>
    </row>
    <row r="39" spans="1:4" x14ac:dyDescent="0.25">
      <c r="A39" s="162" t="s">
        <v>130</v>
      </c>
      <c r="B39" s="163">
        <v>966</v>
      </c>
      <c r="C39" s="164">
        <v>0</v>
      </c>
      <c r="D39" s="165">
        <v>14503899.064055279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3"/>
  <sheetViews>
    <sheetView workbookViewId="0">
      <selection activeCell="N20" sqref="N20"/>
    </sheetView>
  </sheetViews>
  <sheetFormatPr defaultColWidth="9.140625" defaultRowHeight="15" x14ac:dyDescent="0.25"/>
  <cols>
    <col min="1" max="7" width="9.140625" style="30"/>
    <col min="8" max="8" width="12.140625" style="30" bestFit="1" customWidth="1"/>
    <col min="9" max="9" width="9.140625" style="30"/>
    <col min="10" max="10" width="9.5703125" style="30" bestFit="1" customWidth="1"/>
    <col min="11" max="11" width="12.140625" style="30" bestFit="1" customWidth="1"/>
    <col min="12" max="16384" width="9.140625" style="30"/>
  </cols>
  <sheetData>
    <row r="1" spans="1:12" ht="23.25" x14ac:dyDescent="0.25">
      <c r="A1" s="32" t="s">
        <v>32</v>
      </c>
      <c r="B1" s="33"/>
      <c r="C1" s="33"/>
      <c r="D1" s="34"/>
      <c r="E1" s="34"/>
      <c r="F1" s="34"/>
      <c r="G1" s="35"/>
      <c r="H1" s="34"/>
      <c r="I1" s="34"/>
      <c r="J1" s="34"/>
      <c r="K1" s="34"/>
      <c r="L1" s="36"/>
    </row>
    <row r="2" spans="1:12" ht="21" x14ac:dyDescent="0.25">
      <c r="A2" s="42" t="s">
        <v>34</v>
      </c>
      <c r="B2" s="43"/>
      <c r="C2" s="43"/>
      <c r="D2" s="43"/>
      <c r="E2" s="43"/>
      <c r="F2" s="43"/>
      <c r="G2" s="44"/>
      <c r="H2" s="43"/>
      <c r="I2" s="43"/>
      <c r="J2" s="43"/>
      <c r="K2" s="43"/>
      <c r="L2" s="36"/>
    </row>
    <row r="3" spans="1:12" ht="18.75" x14ac:dyDescent="0.25">
      <c r="A3" s="45" t="s">
        <v>131</v>
      </c>
      <c r="B3" s="46"/>
      <c r="C3" s="46"/>
      <c r="D3" s="47"/>
      <c r="E3" s="47"/>
      <c r="F3" s="47"/>
      <c r="G3" s="48"/>
      <c r="H3" s="43"/>
      <c r="I3" s="43"/>
      <c r="J3" s="43"/>
      <c r="K3" s="47"/>
      <c r="L3" s="46"/>
    </row>
    <row r="4" spans="1:12" ht="15.75" x14ac:dyDescent="0.25">
      <c r="A4" s="46"/>
      <c r="B4" s="46"/>
      <c r="C4" s="46"/>
      <c r="D4" s="47"/>
      <c r="E4" s="47"/>
      <c r="F4" s="47"/>
      <c r="G4" s="48"/>
      <c r="H4" s="166"/>
      <c r="I4" s="47"/>
      <c r="J4" s="47"/>
      <c r="K4" s="47"/>
      <c r="L4" s="46"/>
    </row>
    <row r="5" spans="1:12" x14ac:dyDescent="0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2" x14ac:dyDescent="0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78"/>
    </row>
    <row r="7" spans="1:12" ht="26.25" x14ac:dyDescent="0.25">
      <c r="A7" s="167"/>
      <c r="B7" s="167"/>
      <c r="C7" s="55"/>
      <c r="D7" s="433" t="s">
        <v>36</v>
      </c>
      <c r="E7" s="433"/>
      <c r="F7" s="56"/>
      <c r="G7" s="57"/>
      <c r="H7" s="58"/>
      <c r="I7" s="433" t="s">
        <v>37</v>
      </c>
      <c r="J7" s="433"/>
      <c r="K7" s="59"/>
      <c r="L7" s="78"/>
    </row>
    <row r="8" spans="1:12" ht="75.75" x14ac:dyDescent="0.3">
      <c r="A8" s="169" t="s">
        <v>43</v>
      </c>
      <c r="B8" s="170" t="s">
        <v>44</v>
      </c>
      <c r="C8" s="171" t="s">
        <v>132</v>
      </c>
      <c r="D8" s="172" t="s">
        <v>133</v>
      </c>
      <c r="E8" s="172" t="s">
        <v>134</v>
      </c>
      <c r="F8" s="173" t="s">
        <v>135</v>
      </c>
      <c r="G8" s="174"/>
      <c r="H8" s="171" t="s">
        <v>49</v>
      </c>
      <c r="I8" s="172" t="s">
        <v>50</v>
      </c>
      <c r="J8" s="172" t="s">
        <v>51</v>
      </c>
      <c r="K8" s="173" t="s">
        <v>52</v>
      </c>
      <c r="L8" s="78"/>
    </row>
    <row r="9" spans="1:12" ht="15.75" thickBot="1" x14ac:dyDescent="0.3">
      <c r="A9" s="175"/>
      <c r="B9" s="176"/>
      <c r="C9" s="177"/>
      <c r="D9" s="178"/>
      <c r="E9" s="178"/>
      <c r="F9" s="179"/>
      <c r="G9" s="180"/>
      <c r="H9" s="181"/>
      <c r="I9" s="178"/>
      <c r="J9" s="178"/>
      <c r="K9" s="179"/>
      <c r="L9" s="36"/>
    </row>
    <row r="10" spans="1:12" x14ac:dyDescent="0.25">
      <c r="A10" s="182">
        <v>430</v>
      </c>
      <c r="B10" s="183" t="s">
        <v>83</v>
      </c>
      <c r="C10" s="184">
        <v>966</v>
      </c>
      <c r="D10" s="185" t="s">
        <v>84</v>
      </c>
      <c r="E10" s="185">
        <v>0</v>
      </c>
      <c r="F10" s="186">
        <v>966</v>
      </c>
      <c r="G10" s="187"/>
      <c r="H10" s="188">
        <v>13579929.591542557</v>
      </c>
      <c r="I10" s="189">
        <v>0</v>
      </c>
      <c r="J10" s="189">
        <v>862638</v>
      </c>
      <c r="K10" s="190">
        <v>14442567.591542557</v>
      </c>
      <c r="L10" s="189"/>
    </row>
    <row r="11" spans="1:12" x14ac:dyDescent="0.25">
      <c r="A11" s="107">
        <v>430</v>
      </c>
      <c r="B11" s="108" t="s">
        <v>83</v>
      </c>
      <c r="C11" s="109">
        <v>966</v>
      </c>
      <c r="D11" s="110" t="s">
        <v>84</v>
      </c>
      <c r="E11" s="110">
        <v>0</v>
      </c>
      <c r="F11" s="111">
        <v>966</v>
      </c>
      <c r="G11" s="112"/>
      <c r="H11" s="113">
        <v>13641261.064055279</v>
      </c>
      <c r="I11" s="114">
        <v>0</v>
      </c>
      <c r="J11" s="114">
        <v>862638</v>
      </c>
      <c r="K11" s="192">
        <v>14503899.064055279</v>
      </c>
      <c r="L11" s="115"/>
    </row>
    <row r="13" spans="1:12" x14ac:dyDescent="0.25">
      <c r="H13" s="191">
        <f>+H11-H10</f>
        <v>61331.472512722015</v>
      </c>
    </row>
  </sheetData>
  <mergeCells count="2">
    <mergeCell ref="D7:E7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B5DEA-269F-487F-8924-256203E6B29B}">
  <dimension ref="A1:P26"/>
  <sheetViews>
    <sheetView zoomScale="110" zoomScaleNormal="110" workbookViewId="0">
      <selection activeCell="E23" sqref="E23"/>
    </sheetView>
  </sheetViews>
  <sheetFormatPr defaultColWidth="8.7109375" defaultRowHeight="15" x14ac:dyDescent="0.25"/>
  <cols>
    <col min="1" max="1" width="4" style="205" customWidth="1"/>
    <col min="2" max="2" width="4.28515625" style="205" customWidth="1"/>
    <col min="3" max="3" width="24.85546875" style="205" customWidth="1"/>
    <col min="4" max="6" width="12" style="205" bestFit="1" customWidth="1"/>
    <col min="7" max="7" width="8.7109375" style="205"/>
    <col min="8" max="8" width="9.7109375" style="205" bestFit="1" customWidth="1"/>
    <col min="9" max="9" width="13.28515625" style="205" bestFit="1" customWidth="1"/>
    <col min="10" max="10" width="10.5703125" style="205" bestFit="1" customWidth="1"/>
    <col min="11" max="13" width="8.7109375" style="205"/>
    <col min="14" max="16" width="9.7109375" style="205" bestFit="1" customWidth="1"/>
    <col min="17" max="16384" width="8.7109375" style="205"/>
  </cols>
  <sheetData>
    <row r="1" spans="1:10" x14ac:dyDescent="0.25">
      <c r="A1" s="205" t="s">
        <v>142</v>
      </c>
    </row>
    <row r="2" spans="1:10" x14ac:dyDescent="0.25">
      <c r="A2" s="205" t="s">
        <v>713</v>
      </c>
    </row>
    <row r="4" spans="1:10" ht="15.75" thickBot="1" x14ac:dyDescent="0.3">
      <c r="A4" s="223"/>
      <c r="B4" s="223"/>
      <c r="C4" s="223"/>
      <c r="D4" s="224" t="s">
        <v>205</v>
      </c>
      <c r="E4" s="224" t="s">
        <v>711</v>
      </c>
      <c r="F4" s="224" t="s">
        <v>712</v>
      </c>
    </row>
    <row r="5" spans="1:10" ht="15.75" thickTop="1" x14ac:dyDescent="0.25">
      <c r="A5" s="225" t="s">
        <v>143</v>
      </c>
      <c r="B5" s="225"/>
      <c r="C5" s="225"/>
      <c r="D5" s="225"/>
      <c r="E5" s="225"/>
      <c r="F5" s="226"/>
    </row>
    <row r="6" spans="1:10" x14ac:dyDescent="0.25">
      <c r="A6" s="225"/>
      <c r="B6" s="225" t="s">
        <v>144</v>
      </c>
      <c r="C6" s="225"/>
      <c r="D6" s="225"/>
      <c r="E6" s="225"/>
      <c r="F6" s="226"/>
    </row>
    <row r="7" spans="1:10" x14ac:dyDescent="0.25">
      <c r="A7" s="225"/>
      <c r="B7" s="225"/>
      <c r="C7" s="225" t="s">
        <v>145</v>
      </c>
      <c r="D7" s="227">
        <v>8926677</v>
      </c>
      <c r="E7" s="227">
        <v>9167781</v>
      </c>
      <c r="F7" s="227">
        <v>8979615</v>
      </c>
      <c r="I7" s="227"/>
      <c r="J7" s="228"/>
    </row>
    <row r="8" spans="1:10" x14ac:dyDescent="0.25">
      <c r="A8" s="225"/>
      <c r="B8" s="225"/>
      <c r="C8" s="225" t="s">
        <v>146</v>
      </c>
      <c r="D8" s="227">
        <v>4755</v>
      </c>
      <c r="E8" s="227">
        <v>34401</v>
      </c>
      <c r="F8" s="227">
        <v>35323</v>
      </c>
    </row>
    <row r="9" spans="1:10" ht="15.75" thickBot="1" x14ac:dyDescent="0.3">
      <c r="A9" s="225"/>
      <c r="B9" s="225"/>
      <c r="C9" s="225" t="s">
        <v>147</v>
      </c>
      <c r="D9" s="229">
        <v>725529</v>
      </c>
      <c r="E9" s="229">
        <v>266599</v>
      </c>
      <c r="F9" s="229">
        <v>217189</v>
      </c>
    </row>
    <row r="10" spans="1:10" x14ac:dyDescent="0.25">
      <c r="A10" s="225"/>
      <c r="B10" s="225" t="s">
        <v>148</v>
      </c>
      <c r="C10" s="225"/>
      <c r="D10" s="227">
        <f t="shared" ref="D10:F10" si="0">ROUND(SUM(D6:D9),5)</f>
        <v>9656961</v>
      </c>
      <c r="E10" s="227">
        <f t="shared" si="0"/>
        <v>9468781</v>
      </c>
      <c r="F10" s="227">
        <f t="shared" si="0"/>
        <v>9232127</v>
      </c>
    </row>
    <row r="11" spans="1:10" x14ac:dyDescent="0.25">
      <c r="A11" s="225"/>
      <c r="B11" s="225" t="s">
        <v>149</v>
      </c>
      <c r="C11" s="225"/>
      <c r="D11" s="227">
        <v>5186432</v>
      </c>
      <c r="E11" s="227">
        <v>5180143</v>
      </c>
      <c r="F11" s="227">
        <v>18601256</v>
      </c>
    </row>
    <row r="12" spans="1:10" s="316" customFormat="1" x14ac:dyDescent="0.25">
      <c r="A12" s="317"/>
      <c r="B12" s="317" t="s">
        <v>510</v>
      </c>
      <c r="C12" s="317"/>
      <c r="D12" s="227"/>
      <c r="E12" s="227"/>
      <c r="F12" s="227">
        <v>1200476</v>
      </c>
    </row>
    <row r="13" spans="1:10" ht="15.75" thickBot="1" x14ac:dyDescent="0.3">
      <c r="A13" s="225"/>
      <c r="B13" s="225" t="s">
        <v>150</v>
      </c>
      <c r="C13" s="225"/>
      <c r="D13" s="230">
        <v>33333</v>
      </c>
      <c r="E13" s="230">
        <v>33333</v>
      </c>
      <c r="F13" s="230">
        <v>0</v>
      </c>
    </row>
    <row r="14" spans="1:10" ht="15.75" thickBot="1" x14ac:dyDescent="0.3">
      <c r="A14" s="225" t="s">
        <v>151</v>
      </c>
      <c r="B14" s="225"/>
      <c r="C14" s="225"/>
      <c r="D14" s="231">
        <f t="shared" ref="D14:E14" si="1">ROUND(D5+SUM(D10:D13),5)</f>
        <v>14876726</v>
      </c>
      <c r="E14" s="231">
        <f t="shared" si="1"/>
        <v>14682257</v>
      </c>
      <c r="F14" s="231">
        <f t="shared" ref="F14" si="2">ROUND(F5+SUM(F10:F13),5)</f>
        <v>29033859</v>
      </c>
    </row>
    <row r="15" spans="1:10" ht="15.75" thickTop="1" x14ac:dyDescent="0.25">
      <c r="A15" s="225" t="s">
        <v>152</v>
      </c>
      <c r="B15" s="225"/>
      <c r="C15" s="225"/>
      <c r="D15" s="227"/>
      <c r="E15" s="227"/>
      <c r="F15" s="227"/>
    </row>
    <row r="16" spans="1:10" x14ac:dyDescent="0.25">
      <c r="A16" s="225"/>
      <c r="B16" s="225" t="s">
        <v>717</v>
      </c>
      <c r="C16" s="225"/>
      <c r="D16" s="227">
        <v>2019790</v>
      </c>
      <c r="E16" s="227">
        <v>1652088</v>
      </c>
      <c r="F16" s="227">
        <v>1805674</v>
      </c>
    </row>
    <row r="17" spans="1:16" s="316" customFormat="1" x14ac:dyDescent="0.25">
      <c r="A17" s="317"/>
      <c r="B17" s="317" t="s">
        <v>512</v>
      </c>
      <c r="C17" s="317"/>
      <c r="D17" s="227"/>
      <c r="E17" s="227"/>
      <c r="F17" s="227">
        <v>11945204</v>
      </c>
    </row>
    <row r="18" spans="1:16" s="316" customFormat="1" x14ac:dyDescent="0.25">
      <c r="A18" s="317"/>
      <c r="B18" s="317" t="s">
        <v>511</v>
      </c>
      <c r="C18" s="317"/>
      <c r="D18" s="227"/>
      <c r="E18" s="227"/>
      <c r="F18" s="227">
        <f>10967+1173559+377688+75933</f>
        <v>1638147</v>
      </c>
    </row>
    <row r="19" spans="1:16" ht="15.75" thickBot="1" x14ac:dyDescent="0.3">
      <c r="A19" s="225"/>
      <c r="B19" s="225" t="s">
        <v>153</v>
      </c>
      <c r="C19" s="225"/>
      <c r="D19" s="230">
        <v>12856936</v>
      </c>
      <c r="E19" s="230">
        <v>13030169</v>
      </c>
      <c r="F19" s="230">
        <v>13644834</v>
      </c>
    </row>
    <row r="20" spans="1:16" ht="15.75" thickBot="1" x14ac:dyDescent="0.3">
      <c r="A20" s="225" t="s">
        <v>154</v>
      </c>
      <c r="B20" s="225"/>
      <c r="C20" s="225"/>
      <c r="D20" s="231">
        <f t="shared" ref="D20:E20" si="3">ROUND(SUM(D15:D19),5)</f>
        <v>14876726</v>
      </c>
      <c r="E20" s="231">
        <f t="shared" si="3"/>
        <v>14682257</v>
      </c>
      <c r="F20" s="231">
        <f t="shared" ref="F20" si="4">ROUND(SUM(F15:F19),5)</f>
        <v>29033859</v>
      </c>
    </row>
    <row r="21" spans="1:16" ht="15.75" thickTop="1" x14ac:dyDescent="0.25">
      <c r="A21" s="232"/>
      <c r="B21" s="232"/>
      <c r="C21" s="232"/>
      <c r="D21" s="139"/>
      <c r="E21" s="139"/>
      <c r="F21" s="139"/>
    </row>
    <row r="22" spans="1:16" x14ac:dyDescent="0.25">
      <c r="E22" s="228">
        <f>+E14-E20</f>
        <v>0</v>
      </c>
      <c r="F22" s="228">
        <f>+F14-F20</f>
        <v>0</v>
      </c>
    </row>
    <row r="24" spans="1:16" x14ac:dyDescent="0.25">
      <c r="O24" s="233"/>
      <c r="P24" s="233"/>
    </row>
    <row r="25" spans="1:16" x14ac:dyDescent="0.25">
      <c r="F25" s="228"/>
      <c r="H25" s="233"/>
    </row>
    <row r="26" spans="1:16" x14ac:dyDescent="0.25">
      <c r="H26" s="23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58230-0598-40C2-BCF7-AE9C1F3D7868}">
  <dimension ref="A1:F69"/>
  <sheetViews>
    <sheetView workbookViewId="0">
      <selection activeCell="K57" sqref="K57"/>
    </sheetView>
  </sheetViews>
  <sheetFormatPr defaultColWidth="9.140625" defaultRowHeight="15" x14ac:dyDescent="0.25"/>
  <cols>
    <col min="1" max="4" width="4.28515625" style="313" customWidth="1"/>
    <col min="5" max="5" width="70.7109375" style="313" bestFit="1" customWidth="1"/>
    <col min="6" max="6" width="11.42578125" style="312" bestFit="1" customWidth="1"/>
    <col min="7" max="16384" width="9.140625" style="312"/>
  </cols>
  <sheetData>
    <row r="1" spans="1:6" ht="15.75" thickBot="1" x14ac:dyDescent="0.3">
      <c r="A1" s="420"/>
      <c r="B1" s="420"/>
      <c r="C1" s="420"/>
      <c r="D1" s="420"/>
      <c r="E1" s="420"/>
      <c r="F1" s="421" t="s">
        <v>718</v>
      </c>
    </row>
    <row r="2" spans="1:6" ht="15.75" thickTop="1" x14ac:dyDescent="0.25">
      <c r="A2" s="414"/>
      <c r="B2" s="414"/>
      <c r="C2" s="414" t="s">
        <v>590</v>
      </c>
      <c r="D2" s="414"/>
      <c r="E2" s="414"/>
      <c r="F2" s="415"/>
    </row>
    <row r="3" spans="1:6" x14ac:dyDescent="0.25">
      <c r="A3" s="414"/>
      <c r="B3" s="414"/>
      <c r="C3" s="414"/>
      <c r="D3" s="414" t="s">
        <v>155</v>
      </c>
      <c r="E3" s="414"/>
      <c r="F3" s="415">
        <v>784857.04</v>
      </c>
    </row>
    <row r="4" spans="1:6" x14ac:dyDescent="0.25">
      <c r="A4" s="414"/>
      <c r="B4" s="414"/>
      <c r="C4" s="414"/>
      <c r="D4" s="414" t="s">
        <v>591</v>
      </c>
      <c r="E4" s="414"/>
      <c r="F4" s="415"/>
    </row>
    <row r="5" spans="1:6" x14ac:dyDescent="0.25">
      <c r="A5" s="414"/>
      <c r="B5" s="414"/>
      <c r="C5" s="414"/>
      <c r="D5" s="414" t="s">
        <v>592</v>
      </c>
      <c r="E5" s="414"/>
      <c r="F5" s="415"/>
    </row>
    <row r="6" spans="1:6" x14ac:dyDescent="0.25">
      <c r="A6" s="414"/>
      <c r="B6" s="414"/>
      <c r="C6" s="414"/>
      <c r="D6" s="414"/>
      <c r="E6" s="414" t="s">
        <v>593</v>
      </c>
      <c r="F6" s="415">
        <v>-30567.51</v>
      </c>
    </row>
    <row r="7" spans="1:6" x14ac:dyDescent="0.25">
      <c r="A7" s="414"/>
      <c r="B7" s="414"/>
      <c r="C7" s="414"/>
      <c r="D7" s="414"/>
      <c r="E7" s="414" t="s">
        <v>594</v>
      </c>
      <c r="F7" s="415">
        <v>487910.84</v>
      </c>
    </row>
    <row r="8" spans="1:6" x14ac:dyDescent="0.25">
      <c r="A8" s="414"/>
      <c r="B8" s="414"/>
      <c r="C8" s="414"/>
      <c r="D8" s="414"/>
      <c r="E8" s="414" t="s">
        <v>595</v>
      </c>
      <c r="F8" s="415">
        <v>-232506.03</v>
      </c>
    </row>
    <row r="9" spans="1:6" x14ac:dyDescent="0.25">
      <c r="A9" s="414"/>
      <c r="B9" s="414"/>
      <c r="C9" s="414"/>
      <c r="D9" s="414"/>
      <c r="E9" s="414" t="s">
        <v>596</v>
      </c>
      <c r="F9" s="415">
        <v>-1509.2</v>
      </c>
    </row>
    <row r="10" spans="1:6" x14ac:dyDescent="0.25">
      <c r="A10" s="414"/>
      <c r="B10" s="414"/>
      <c r="C10" s="414"/>
      <c r="D10" s="414"/>
      <c r="E10" s="414" t="s">
        <v>597</v>
      </c>
      <c r="F10" s="415">
        <v>88462.86</v>
      </c>
    </row>
    <row r="11" spans="1:6" x14ac:dyDescent="0.25">
      <c r="A11" s="414"/>
      <c r="B11" s="414"/>
      <c r="C11" s="414"/>
      <c r="D11" s="414"/>
      <c r="E11" s="414" t="s">
        <v>598</v>
      </c>
      <c r="F11" s="415">
        <v>113907.14</v>
      </c>
    </row>
    <row r="12" spans="1:6" x14ac:dyDescent="0.25">
      <c r="A12" s="414"/>
      <c r="B12" s="414"/>
      <c r="C12" s="414"/>
      <c r="D12" s="414"/>
      <c r="E12" s="414" t="s">
        <v>599</v>
      </c>
      <c r="F12" s="415">
        <v>-67120.2</v>
      </c>
    </row>
    <row r="13" spans="1:6" x14ac:dyDescent="0.25">
      <c r="A13" s="414"/>
      <c r="B13" s="414"/>
      <c r="C13" s="414"/>
      <c r="D13" s="414"/>
      <c r="E13" s="414" t="s">
        <v>600</v>
      </c>
      <c r="F13" s="415">
        <v>34047.15</v>
      </c>
    </row>
    <row r="14" spans="1:6" x14ac:dyDescent="0.25">
      <c r="A14" s="414"/>
      <c r="B14" s="414"/>
      <c r="C14" s="414"/>
      <c r="D14" s="414"/>
      <c r="E14" s="414" t="s">
        <v>688</v>
      </c>
      <c r="F14" s="415">
        <v>-150</v>
      </c>
    </row>
    <row r="15" spans="1:6" x14ac:dyDescent="0.25">
      <c r="A15" s="414"/>
      <c r="B15" s="414"/>
      <c r="C15" s="414"/>
      <c r="D15" s="414"/>
      <c r="E15" s="414" t="s">
        <v>601</v>
      </c>
      <c r="F15" s="415">
        <v>-715.53</v>
      </c>
    </row>
    <row r="16" spans="1:6" x14ac:dyDescent="0.25">
      <c r="A16" s="414"/>
      <c r="B16" s="414"/>
      <c r="C16" s="414"/>
      <c r="D16" s="414"/>
      <c r="E16" s="414" t="s">
        <v>602</v>
      </c>
      <c r="F16" s="415">
        <v>-42233.59</v>
      </c>
    </row>
    <row r="17" spans="1:6" x14ac:dyDescent="0.25">
      <c r="A17" s="414"/>
      <c r="B17" s="414"/>
      <c r="C17" s="414"/>
      <c r="D17" s="414"/>
      <c r="E17" s="414" t="s">
        <v>603</v>
      </c>
      <c r="F17" s="415">
        <v>-146.69999999999999</v>
      </c>
    </row>
    <row r="18" spans="1:6" x14ac:dyDescent="0.25">
      <c r="A18" s="414"/>
      <c r="B18" s="414"/>
      <c r="C18" s="414"/>
      <c r="D18" s="414"/>
      <c r="E18" s="414" t="s">
        <v>604</v>
      </c>
      <c r="F18" s="415">
        <v>-75.599999999999994</v>
      </c>
    </row>
    <row r="19" spans="1:6" x14ac:dyDescent="0.25">
      <c r="A19" s="414"/>
      <c r="B19" s="414"/>
      <c r="C19" s="414"/>
      <c r="D19" s="414"/>
      <c r="E19" s="414" t="s">
        <v>605</v>
      </c>
      <c r="F19" s="415">
        <v>0.56999999999999995</v>
      </c>
    </row>
    <row r="20" spans="1:6" x14ac:dyDescent="0.25">
      <c r="A20" s="414"/>
      <c r="B20" s="414"/>
      <c r="C20" s="414"/>
      <c r="D20" s="414"/>
      <c r="E20" s="414" t="s">
        <v>606</v>
      </c>
      <c r="F20" s="415">
        <v>1502.71</v>
      </c>
    </row>
    <row r="21" spans="1:6" x14ac:dyDescent="0.25">
      <c r="A21" s="414"/>
      <c r="B21" s="414"/>
      <c r="C21" s="414"/>
      <c r="D21" s="414"/>
      <c r="E21" s="414" t="s">
        <v>607</v>
      </c>
      <c r="F21" s="415">
        <v>-61.47</v>
      </c>
    </row>
    <row r="22" spans="1:6" x14ac:dyDescent="0.25">
      <c r="A22" s="414"/>
      <c r="B22" s="414"/>
      <c r="C22" s="414"/>
      <c r="D22" s="414"/>
      <c r="E22" s="414" t="s">
        <v>608</v>
      </c>
      <c r="F22" s="415">
        <v>-24.59</v>
      </c>
    </row>
    <row r="23" spans="1:6" x14ac:dyDescent="0.25">
      <c r="A23" s="414"/>
      <c r="B23" s="414"/>
      <c r="C23" s="414"/>
      <c r="D23" s="414"/>
      <c r="E23" s="414" t="s">
        <v>609</v>
      </c>
      <c r="F23" s="415">
        <v>68.209999999999994</v>
      </c>
    </row>
    <row r="24" spans="1:6" x14ac:dyDescent="0.25">
      <c r="A24" s="414"/>
      <c r="B24" s="414"/>
      <c r="C24" s="414"/>
      <c r="D24" s="414"/>
      <c r="E24" s="414" t="s">
        <v>610</v>
      </c>
      <c r="F24" s="415">
        <v>5.7</v>
      </c>
    </row>
    <row r="25" spans="1:6" x14ac:dyDescent="0.25">
      <c r="A25" s="414"/>
      <c r="B25" s="414"/>
      <c r="C25" s="414"/>
      <c r="D25" s="414"/>
      <c r="E25" s="414" t="s">
        <v>611</v>
      </c>
      <c r="F25" s="415">
        <v>-137.47999999999999</v>
      </c>
    </row>
    <row r="26" spans="1:6" x14ac:dyDescent="0.25">
      <c r="A26" s="414"/>
      <c r="B26" s="414"/>
      <c r="C26" s="414"/>
      <c r="D26" s="414"/>
      <c r="E26" s="414" t="s">
        <v>612</v>
      </c>
      <c r="F26" s="415">
        <v>-0.81</v>
      </c>
    </row>
    <row r="27" spans="1:6" x14ac:dyDescent="0.25">
      <c r="A27" s="414"/>
      <c r="B27" s="414"/>
      <c r="C27" s="414"/>
      <c r="D27" s="414"/>
      <c r="E27" s="414" t="s">
        <v>613</v>
      </c>
      <c r="F27" s="415">
        <v>-1.01</v>
      </c>
    </row>
    <row r="28" spans="1:6" x14ac:dyDescent="0.25">
      <c r="A28" s="414"/>
      <c r="B28" s="414"/>
      <c r="C28" s="414"/>
      <c r="D28" s="414"/>
      <c r="E28" s="414" t="s">
        <v>614</v>
      </c>
      <c r="F28" s="415">
        <v>4933.38</v>
      </c>
    </row>
    <row r="29" spans="1:6" x14ac:dyDescent="0.25">
      <c r="A29" s="414"/>
      <c r="B29" s="414"/>
      <c r="C29" s="414"/>
      <c r="D29" s="414"/>
      <c r="E29" s="414" t="s">
        <v>615</v>
      </c>
      <c r="F29" s="415">
        <v>-3033</v>
      </c>
    </row>
    <row r="30" spans="1:6" x14ac:dyDescent="0.25">
      <c r="A30" s="414"/>
      <c r="B30" s="414"/>
      <c r="C30" s="414"/>
      <c r="D30" s="414"/>
      <c r="E30" s="414" t="s">
        <v>616</v>
      </c>
      <c r="F30" s="415">
        <v>-150</v>
      </c>
    </row>
    <row r="31" spans="1:6" x14ac:dyDescent="0.25">
      <c r="A31" s="414"/>
      <c r="B31" s="414"/>
      <c r="C31" s="414"/>
      <c r="D31" s="414"/>
      <c r="E31" s="414" t="s">
        <v>617</v>
      </c>
      <c r="F31" s="415">
        <v>1000</v>
      </c>
    </row>
    <row r="32" spans="1:6" x14ac:dyDescent="0.25">
      <c r="A32" s="414"/>
      <c r="B32" s="414"/>
      <c r="C32" s="414"/>
      <c r="D32" s="414"/>
      <c r="E32" s="414" t="s">
        <v>618</v>
      </c>
      <c r="F32" s="415">
        <v>-97959</v>
      </c>
    </row>
    <row r="33" spans="1:6" x14ac:dyDescent="0.25">
      <c r="A33" s="414"/>
      <c r="B33" s="414"/>
      <c r="C33" s="414"/>
      <c r="D33" s="414"/>
      <c r="E33" s="414" t="s">
        <v>619</v>
      </c>
      <c r="F33" s="415">
        <v>13100.34</v>
      </c>
    </row>
    <row r="34" spans="1:6" ht="15.75" thickBot="1" x14ac:dyDescent="0.3">
      <c r="A34" s="414"/>
      <c r="B34" s="414"/>
      <c r="C34" s="414"/>
      <c r="D34" s="414"/>
      <c r="E34" s="414" t="s">
        <v>689</v>
      </c>
      <c r="F34" s="416">
        <v>1500</v>
      </c>
    </row>
    <row r="35" spans="1:6" x14ac:dyDescent="0.25">
      <c r="A35" s="414"/>
      <c r="B35" s="414"/>
      <c r="C35" s="414" t="s">
        <v>620</v>
      </c>
      <c r="D35" s="414"/>
      <c r="E35" s="414"/>
      <c r="F35" s="415">
        <v>1054904.22</v>
      </c>
    </row>
    <row r="36" spans="1:6" x14ac:dyDescent="0.25">
      <c r="A36" s="414"/>
      <c r="B36" s="414"/>
      <c r="C36" s="414" t="s">
        <v>621</v>
      </c>
      <c r="D36" s="414"/>
      <c r="E36" s="414"/>
      <c r="F36" s="415"/>
    </row>
    <row r="37" spans="1:6" x14ac:dyDescent="0.25">
      <c r="A37" s="414"/>
      <c r="B37" s="414"/>
      <c r="C37" s="414"/>
      <c r="D37" s="414" t="s">
        <v>719</v>
      </c>
      <c r="E37" s="414"/>
      <c r="F37" s="415">
        <v>-373319.49</v>
      </c>
    </row>
    <row r="38" spans="1:6" x14ac:dyDescent="0.25">
      <c r="A38" s="414"/>
      <c r="B38" s="414"/>
      <c r="C38" s="414"/>
      <c r="D38" s="414" t="s">
        <v>720</v>
      </c>
      <c r="E38" s="414"/>
      <c r="F38" s="415">
        <v>-77914.2</v>
      </c>
    </row>
    <row r="39" spans="1:6" x14ac:dyDescent="0.25">
      <c r="A39" s="414"/>
      <c r="B39" s="414"/>
      <c r="C39" s="414"/>
      <c r="D39" s="414" t="s">
        <v>622</v>
      </c>
      <c r="E39" s="414"/>
      <c r="F39" s="415">
        <v>-369610.8</v>
      </c>
    </row>
    <row r="40" spans="1:6" x14ac:dyDescent="0.25">
      <c r="A40" s="414"/>
      <c r="B40" s="414"/>
      <c r="C40" s="414"/>
      <c r="D40" s="414" t="s">
        <v>623</v>
      </c>
      <c r="E40" s="414"/>
      <c r="F40" s="415">
        <v>-12954486.85</v>
      </c>
    </row>
    <row r="41" spans="1:6" x14ac:dyDescent="0.25">
      <c r="A41" s="414"/>
      <c r="B41" s="414"/>
      <c r="C41" s="414"/>
      <c r="D41" s="414" t="s">
        <v>624</v>
      </c>
      <c r="E41" s="414"/>
      <c r="F41" s="415">
        <v>-162813.71</v>
      </c>
    </row>
    <row r="42" spans="1:6" x14ac:dyDescent="0.25">
      <c r="A42" s="414"/>
      <c r="B42" s="414"/>
      <c r="C42" s="414"/>
      <c r="D42" s="414" t="s">
        <v>625</v>
      </c>
      <c r="E42" s="414"/>
      <c r="F42" s="415">
        <v>81769.679999999993</v>
      </c>
    </row>
    <row r="43" spans="1:6" x14ac:dyDescent="0.25">
      <c r="A43" s="414"/>
      <c r="B43" s="414"/>
      <c r="C43" s="414"/>
      <c r="D43" s="414" t="s">
        <v>626</v>
      </c>
      <c r="E43" s="414"/>
      <c r="F43" s="415">
        <v>94966.14</v>
      </c>
    </row>
    <row r="44" spans="1:6" x14ac:dyDescent="0.25">
      <c r="A44" s="414"/>
      <c r="B44" s="414"/>
      <c r="C44" s="414"/>
      <c r="D44" s="414" t="s">
        <v>627</v>
      </c>
      <c r="E44" s="414"/>
      <c r="F44" s="415">
        <v>15383.61</v>
      </c>
    </row>
    <row r="45" spans="1:6" x14ac:dyDescent="0.25">
      <c r="A45" s="414"/>
      <c r="B45" s="414"/>
      <c r="C45" s="414"/>
      <c r="D45" s="414" t="s">
        <v>628</v>
      </c>
      <c r="E45" s="414"/>
      <c r="F45" s="415">
        <v>18337.05</v>
      </c>
    </row>
    <row r="46" spans="1:6" x14ac:dyDescent="0.25">
      <c r="A46" s="414"/>
      <c r="B46" s="414"/>
      <c r="C46" s="414"/>
      <c r="D46" s="414" t="s">
        <v>629</v>
      </c>
      <c r="E46" s="414"/>
      <c r="F46" s="415">
        <v>17090.099999999999</v>
      </c>
    </row>
    <row r="47" spans="1:6" x14ac:dyDescent="0.25">
      <c r="A47" s="414"/>
      <c r="B47" s="414"/>
      <c r="C47" s="414"/>
      <c r="D47" s="414" t="s">
        <v>630</v>
      </c>
      <c r="E47" s="414"/>
      <c r="F47" s="415">
        <v>20199.599999999999</v>
      </c>
    </row>
    <row r="48" spans="1:6" x14ac:dyDescent="0.25">
      <c r="A48" s="414"/>
      <c r="B48" s="414"/>
      <c r="C48" s="414"/>
      <c r="D48" s="414" t="s">
        <v>631</v>
      </c>
      <c r="E48" s="414"/>
      <c r="F48" s="415">
        <v>235611</v>
      </c>
    </row>
    <row r="49" spans="1:6" x14ac:dyDescent="0.25">
      <c r="A49" s="414"/>
      <c r="B49" s="414"/>
      <c r="C49" s="414"/>
      <c r="D49" s="414" t="s">
        <v>632</v>
      </c>
      <c r="E49" s="414"/>
      <c r="F49" s="415">
        <v>19390.59</v>
      </c>
    </row>
    <row r="50" spans="1:6" x14ac:dyDescent="0.25">
      <c r="A50" s="414"/>
      <c r="B50" s="414"/>
      <c r="C50" s="414"/>
      <c r="D50" s="414" t="s">
        <v>633</v>
      </c>
      <c r="E50" s="414"/>
      <c r="F50" s="415">
        <v>17223.57</v>
      </c>
    </row>
    <row r="51" spans="1:6" x14ac:dyDescent="0.25">
      <c r="A51" s="414"/>
      <c r="B51" s="414"/>
      <c r="C51" s="414"/>
      <c r="D51" s="414" t="s">
        <v>634</v>
      </c>
      <c r="E51" s="414"/>
      <c r="F51" s="415">
        <v>-1189478.71</v>
      </c>
    </row>
    <row r="52" spans="1:6" x14ac:dyDescent="0.25">
      <c r="A52" s="414"/>
      <c r="B52" s="414"/>
      <c r="C52" s="414"/>
      <c r="D52" s="414" t="s">
        <v>635</v>
      </c>
      <c r="E52" s="414"/>
      <c r="F52" s="415">
        <v>-10997.71</v>
      </c>
    </row>
    <row r="53" spans="1:6" ht="15.75" thickBot="1" x14ac:dyDescent="0.3">
      <c r="A53" s="414"/>
      <c r="B53" s="414"/>
      <c r="C53" s="414"/>
      <c r="D53" s="414" t="s">
        <v>636</v>
      </c>
      <c r="E53" s="414"/>
      <c r="F53" s="416">
        <v>33333</v>
      </c>
    </row>
    <row r="54" spans="1:6" x14ac:dyDescent="0.25">
      <c r="A54" s="414"/>
      <c r="B54" s="414"/>
      <c r="C54" s="414" t="s">
        <v>637</v>
      </c>
      <c r="D54" s="414"/>
      <c r="E54" s="414"/>
      <c r="F54" s="415">
        <v>-14585317.130000001</v>
      </c>
    </row>
    <row r="55" spans="1:6" x14ac:dyDescent="0.25">
      <c r="A55" s="414"/>
      <c r="B55" s="414"/>
      <c r="C55" s="414" t="s">
        <v>638</v>
      </c>
      <c r="D55" s="414"/>
      <c r="E55" s="414"/>
      <c r="F55" s="415"/>
    </row>
    <row r="56" spans="1:6" x14ac:dyDescent="0.25">
      <c r="A56" s="414"/>
      <c r="B56" s="414"/>
      <c r="C56" s="414"/>
      <c r="D56" s="414" t="s">
        <v>639</v>
      </c>
      <c r="E56" s="414"/>
      <c r="F56" s="415">
        <v>10967.36</v>
      </c>
    </row>
    <row r="57" spans="1:6" x14ac:dyDescent="0.25">
      <c r="A57" s="414"/>
      <c r="B57" s="414"/>
      <c r="C57" s="414"/>
      <c r="D57" s="414" t="s">
        <v>640</v>
      </c>
      <c r="E57" s="414"/>
      <c r="F57" s="415">
        <v>11945203.5</v>
      </c>
    </row>
    <row r="58" spans="1:6" x14ac:dyDescent="0.25">
      <c r="A58" s="414"/>
      <c r="B58" s="414"/>
      <c r="C58" s="414"/>
      <c r="D58" s="414" t="s">
        <v>641</v>
      </c>
      <c r="E58" s="414"/>
      <c r="F58" s="415">
        <v>1173559.8999999999</v>
      </c>
    </row>
    <row r="59" spans="1:6" x14ac:dyDescent="0.25">
      <c r="A59" s="414"/>
      <c r="B59" s="414"/>
      <c r="C59" s="414"/>
      <c r="D59" s="414" t="s">
        <v>721</v>
      </c>
      <c r="E59" s="414"/>
      <c r="F59" s="415">
        <v>377688.87</v>
      </c>
    </row>
    <row r="60" spans="1:6" ht="15.75" thickBot="1" x14ac:dyDescent="0.3">
      <c r="A60" s="414"/>
      <c r="B60" s="414"/>
      <c r="C60" s="414"/>
      <c r="D60" s="414" t="s">
        <v>722</v>
      </c>
      <c r="E60" s="414"/>
      <c r="F60" s="417">
        <v>75931.12</v>
      </c>
    </row>
    <row r="61" spans="1:6" ht="15.75" thickBot="1" x14ac:dyDescent="0.3">
      <c r="A61" s="414"/>
      <c r="B61" s="414"/>
      <c r="C61" s="414" t="s">
        <v>642</v>
      </c>
      <c r="D61" s="414"/>
      <c r="E61" s="414"/>
      <c r="F61" s="418">
        <v>13583350.75</v>
      </c>
    </row>
    <row r="62" spans="1:6" x14ac:dyDescent="0.25">
      <c r="A62" s="414"/>
      <c r="B62" s="414" t="s">
        <v>643</v>
      </c>
      <c r="C62" s="414"/>
      <c r="D62" s="414"/>
      <c r="E62" s="414"/>
      <c r="F62" s="415">
        <v>52937.84</v>
      </c>
    </row>
    <row r="63" spans="1:6" ht="15.75" thickBot="1" x14ac:dyDescent="0.3">
      <c r="A63" s="414"/>
      <c r="B63" s="414" t="s">
        <v>644</v>
      </c>
      <c r="C63" s="414"/>
      <c r="D63" s="414"/>
      <c r="E63" s="414"/>
      <c r="F63" s="417">
        <v>8926677.0099999998</v>
      </c>
    </row>
    <row r="64" spans="1:6" ht="15.75" thickBot="1" x14ac:dyDescent="0.3">
      <c r="A64" s="414" t="s">
        <v>645</v>
      </c>
      <c r="B64" s="414"/>
      <c r="C64" s="414"/>
      <c r="D64" s="414"/>
      <c r="E64" s="414"/>
      <c r="F64" s="419">
        <v>8979614.8499999996</v>
      </c>
    </row>
    <row r="65" spans="1:6" ht="15.75" thickTop="1" x14ac:dyDescent="0.25">
      <c r="A65" s="401"/>
      <c r="B65" s="401"/>
      <c r="C65" s="401"/>
      <c r="D65" s="401"/>
      <c r="E65" s="401"/>
      <c r="F65" s="402"/>
    </row>
    <row r="66" spans="1:6" x14ac:dyDescent="0.25">
      <c r="A66" s="401"/>
      <c r="B66" s="401"/>
      <c r="C66" s="401"/>
      <c r="D66" s="401"/>
      <c r="E66" s="401"/>
      <c r="F66" s="417"/>
    </row>
    <row r="67" spans="1:6" x14ac:dyDescent="0.25">
      <c r="A67" s="401"/>
      <c r="B67" s="401"/>
      <c r="C67" s="401"/>
      <c r="D67" s="401"/>
      <c r="E67" s="401"/>
      <c r="F67" s="413"/>
    </row>
    <row r="68" spans="1:6" x14ac:dyDescent="0.25">
      <c r="A68" s="400"/>
      <c r="B68" s="400"/>
      <c r="C68" s="400"/>
      <c r="D68" s="400"/>
      <c r="E68" s="400"/>
      <c r="F68" s="140"/>
    </row>
    <row r="69" spans="1:6" x14ac:dyDescent="0.25">
      <c r="A69" s="389"/>
      <c r="B69" s="389"/>
      <c r="C69" s="389"/>
      <c r="D69" s="389"/>
      <c r="E69" s="389"/>
      <c r="F69" s="389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83"/>
  <sheetViews>
    <sheetView topLeftCell="A55" workbookViewId="0">
      <selection activeCell="J93" sqref="J93"/>
    </sheetView>
  </sheetViews>
  <sheetFormatPr defaultRowHeight="15" x14ac:dyDescent="0.25"/>
  <cols>
    <col min="7" max="7" width="11.140625" bestFit="1" customWidth="1"/>
    <col min="9" max="9" width="11.85546875" bestFit="1" customWidth="1"/>
    <col min="10" max="10" width="21.85546875" bestFit="1" customWidth="1"/>
    <col min="11" max="11" width="10.85546875" bestFit="1" customWidth="1"/>
    <col min="12" max="12" width="14.28515625" bestFit="1" customWidth="1"/>
    <col min="15" max="15" width="9.85546875" bestFit="1" customWidth="1"/>
  </cols>
  <sheetData>
    <row r="1" spans="1:67" ht="21" x14ac:dyDescent="0.25">
      <c r="A1" s="260" t="s">
        <v>486</v>
      </c>
      <c r="B1" s="274"/>
      <c r="C1" s="274"/>
      <c r="D1" s="275"/>
      <c r="E1" s="275"/>
      <c r="F1" s="275"/>
      <c r="G1" s="275"/>
      <c r="H1" s="275"/>
      <c r="I1" s="275"/>
      <c r="J1" s="275"/>
      <c r="K1" s="275"/>
      <c r="L1" s="275"/>
      <c r="M1" s="276"/>
      <c r="N1" s="283"/>
      <c r="O1" s="283"/>
      <c r="P1" s="284"/>
      <c r="Q1" s="284"/>
      <c r="R1" s="285"/>
      <c r="S1" s="285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6"/>
      <c r="AG1" s="286"/>
      <c r="AH1" s="286"/>
      <c r="AI1" s="286"/>
      <c r="AJ1" s="286"/>
      <c r="AK1" s="286"/>
      <c r="AL1" s="286"/>
      <c r="AM1" s="286"/>
      <c r="AN1" s="287"/>
      <c r="AO1" s="287"/>
      <c r="AP1" s="287"/>
      <c r="AQ1" s="287"/>
      <c r="AR1" s="287"/>
      <c r="AS1" s="287"/>
      <c r="AT1" s="274"/>
      <c r="AU1" s="274"/>
      <c r="AV1" s="274"/>
      <c r="AW1" s="274"/>
      <c r="AX1" s="286"/>
      <c r="AY1" s="283"/>
      <c r="AZ1" s="283"/>
      <c r="BA1" s="283"/>
      <c r="BB1" s="283"/>
      <c r="BC1" s="283"/>
      <c r="BD1" s="283"/>
      <c r="BE1" s="283"/>
      <c r="BF1" s="283"/>
      <c r="BG1" s="283"/>
      <c r="BH1" s="283"/>
      <c r="BI1" s="283"/>
      <c r="BJ1" s="283"/>
      <c r="BK1" s="283"/>
      <c r="BL1" s="283"/>
      <c r="BM1" s="283"/>
      <c r="BN1" s="283"/>
      <c r="BO1" s="283"/>
    </row>
    <row r="2" spans="1:67" ht="18" x14ac:dyDescent="0.25">
      <c r="A2" s="277" t="s">
        <v>487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6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6"/>
      <c r="AG2" s="286"/>
      <c r="AH2" s="286"/>
      <c r="AI2" s="286"/>
      <c r="AJ2" s="286"/>
      <c r="AK2" s="286"/>
      <c r="AL2" s="286"/>
      <c r="AM2" s="286"/>
      <c r="AN2" s="287"/>
      <c r="AO2" s="287"/>
      <c r="AP2" s="287"/>
      <c r="AQ2" s="287"/>
      <c r="AR2" s="287"/>
      <c r="AS2" s="287"/>
      <c r="AT2" s="274"/>
      <c r="AU2" s="274"/>
      <c r="AV2" s="274"/>
      <c r="AW2" s="274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74"/>
      <c r="BJ2" s="274"/>
      <c r="BK2" s="275"/>
      <c r="BL2" s="274"/>
      <c r="BM2" s="274"/>
      <c r="BN2" s="274"/>
      <c r="BO2" s="288"/>
    </row>
    <row r="3" spans="1:67" ht="18.75" x14ac:dyDescent="0.25">
      <c r="A3" s="279" t="s">
        <v>488</v>
      </c>
      <c r="B3" s="280" t="s">
        <v>707</v>
      </c>
      <c r="C3" s="280"/>
      <c r="D3" s="281"/>
      <c r="E3" s="281"/>
      <c r="F3" s="281"/>
      <c r="G3" s="281"/>
      <c r="H3" s="281"/>
      <c r="I3" s="282"/>
      <c r="J3" s="282"/>
      <c r="K3" s="282"/>
      <c r="L3" s="281"/>
      <c r="M3" s="280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90"/>
      <c r="AG3" s="290"/>
      <c r="AH3" s="290"/>
      <c r="AI3" s="290"/>
      <c r="AJ3" s="290"/>
      <c r="AK3" s="290"/>
      <c r="AL3" s="290"/>
      <c r="AM3" s="290"/>
      <c r="AN3" s="291"/>
      <c r="AO3" s="291"/>
      <c r="AP3" s="291"/>
      <c r="AQ3" s="291"/>
      <c r="AR3" s="291"/>
      <c r="AS3" s="291"/>
      <c r="AT3" s="280"/>
      <c r="AU3" s="280"/>
      <c r="AV3" s="280"/>
      <c r="AW3" s="280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0"/>
      <c r="BJ3" s="280"/>
      <c r="BK3" s="281"/>
      <c r="BL3" s="280"/>
      <c r="BM3" s="280"/>
      <c r="BN3" s="280"/>
      <c r="BO3" s="289"/>
    </row>
    <row r="4" spans="1:67" ht="23.25" x14ac:dyDescent="0.25">
      <c r="A4" s="207"/>
      <c r="B4" s="207"/>
      <c r="C4" s="407">
        <v>44621</v>
      </c>
      <c r="D4" s="293" t="s">
        <v>708</v>
      </c>
      <c r="E4" s="294"/>
      <c r="F4" s="294"/>
      <c r="G4" s="295"/>
      <c r="H4" s="296"/>
      <c r="I4" s="297" t="s">
        <v>709</v>
      </c>
      <c r="J4" s="298" t="s">
        <v>710</v>
      </c>
      <c r="K4" s="299"/>
      <c r="L4" s="300"/>
      <c r="M4" s="60"/>
      <c r="N4" s="61" t="s">
        <v>38</v>
      </c>
      <c r="O4" s="62"/>
      <c r="P4" s="62"/>
      <c r="Q4" s="62"/>
      <c r="R4" s="62"/>
      <c r="S4" s="62"/>
      <c r="T4" s="62"/>
      <c r="U4" s="62"/>
      <c r="V4" s="63"/>
      <c r="W4" s="63"/>
      <c r="X4" s="63"/>
      <c r="Y4" s="63"/>
      <c r="Z4" s="63"/>
      <c r="AA4" s="63"/>
      <c r="AB4" s="63"/>
      <c r="AC4" s="63"/>
      <c r="AD4" s="63"/>
      <c r="AE4" s="64"/>
      <c r="AF4" s="65"/>
      <c r="AG4" s="61" t="s">
        <v>39</v>
      </c>
      <c r="AH4" s="62"/>
      <c r="AI4" s="62"/>
      <c r="AJ4" s="62"/>
      <c r="AK4" s="62"/>
      <c r="AL4" s="62"/>
      <c r="AM4" s="64" t="s">
        <v>40</v>
      </c>
      <c r="AN4" s="302"/>
      <c r="AO4" s="303" t="s">
        <v>490</v>
      </c>
      <c r="AP4" s="304"/>
      <c r="AQ4" s="304"/>
      <c r="AR4" s="304"/>
      <c r="AS4" s="305"/>
      <c r="AT4" s="71"/>
      <c r="AU4" s="71"/>
      <c r="AV4" s="71"/>
      <c r="AW4" s="71"/>
      <c r="AX4" s="67" t="s">
        <v>41</v>
      </c>
      <c r="AY4" s="68"/>
      <c r="AZ4" s="68"/>
      <c r="BA4" s="68"/>
      <c r="BB4" s="69"/>
      <c r="BC4" s="69"/>
      <c r="BD4" s="69"/>
      <c r="BE4" s="69"/>
      <c r="BF4" s="69"/>
      <c r="BG4" s="69"/>
      <c r="BH4" s="70"/>
      <c r="BI4" s="71"/>
      <c r="BJ4" s="67" t="s">
        <v>42</v>
      </c>
      <c r="BK4" s="72"/>
      <c r="BL4" s="68"/>
      <c r="BM4" s="68"/>
      <c r="BN4" s="68"/>
      <c r="BO4" s="69"/>
    </row>
    <row r="5" spans="1:67" ht="72.75" x14ac:dyDescent="0.25">
      <c r="A5" s="73" t="s">
        <v>43</v>
      </c>
      <c r="B5" s="74" t="s">
        <v>44</v>
      </c>
      <c r="C5" s="196" t="s">
        <v>45</v>
      </c>
      <c r="D5" s="208" t="s">
        <v>46</v>
      </c>
      <c r="E5" s="208" t="s">
        <v>47</v>
      </c>
      <c r="F5" s="197" t="s">
        <v>136</v>
      </c>
      <c r="G5" s="198" t="s">
        <v>48</v>
      </c>
      <c r="H5" s="209"/>
      <c r="I5" s="196" t="s">
        <v>489</v>
      </c>
      <c r="J5" s="197" t="s">
        <v>50</v>
      </c>
      <c r="K5" s="197" t="s">
        <v>51</v>
      </c>
      <c r="L5" s="301" t="s">
        <v>156</v>
      </c>
      <c r="M5" s="78"/>
      <c r="N5" s="79" t="s">
        <v>137</v>
      </c>
      <c r="O5" s="80" t="s">
        <v>53</v>
      </c>
      <c r="P5" s="80" t="s">
        <v>54</v>
      </c>
      <c r="Q5" s="80" t="s">
        <v>491</v>
      </c>
      <c r="R5" s="236" t="s">
        <v>139</v>
      </c>
      <c r="S5" s="236" t="s">
        <v>140</v>
      </c>
      <c r="T5" s="80" t="s">
        <v>492</v>
      </c>
      <c r="U5" s="80" t="s">
        <v>138</v>
      </c>
      <c r="V5" s="80" t="s">
        <v>58</v>
      </c>
      <c r="W5" s="80" t="s">
        <v>493</v>
      </c>
      <c r="X5" s="80" t="s">
        <v>60</v>
      </c>
      <c r="Y5" s="80" t="s">
        <v>61</v>
      </c>
      <c r="Z5" s="80" t="s">
        <v>494</v>
      </c>
      <c r="AA5" s="236" t="s">
        <v>495</v>
      </c>
      <c r="AB5" s="80" t="s">
        <v>64</v>
      </c>
      <c r="AC5" s="80" t="s">
        <v>65</v>
      </c>
      <c r="AD5" s="80" t="s">
        <v>66</v>
      </c>
      <c r="AE5" s="81" t="s">
        <v>67</v>
      </c>
      <c r="AF5" s="82"/>
      <c r="AG5" s="79" t="s">
        <v>43</v>
      </c>
      <c r="AH5" s="236" t="s">
        <v>139</v>
      </c>
      <c r="AI5" s="236" t="s">
        <v>140</v>
      </c>
      <c r="AJ5" s="80" t="s">
        <v>69</v>
      </c>
      <c r="AK5" s="80" t="s">
        <v>70</v>
      </c>
      <c r="AL5" s="80" t="s">
        <v>71</v>
      </c>
      <c r="AM5" s="83" t="s">
        <v>72</v>
      </c>
      <c r="AN5" s="302"/>
      <c r="AO5" s="79" t="s">
        <v>496</v>
      </c>
      <c r="AP5" s="80" t="s">
        <v>497</v>
      </c>
      <c r="AQ5" s="80" t="s">
        <v>498</v>
      </c>
      <c r="AR5" s="80" t="s">
        <v>499</v>
      </c>
      <c r="AS5" s="83" t="s">
        <v>500</v>
      </c>
      <c r="AT5" s="88"/>
      <c r="AU5" s="88"/>
      <c r="AV5" s="88"/>
      <c r="AW5" s="88"/>
      <c r="AX5" s="85" t="s">
        <v>43</v>
      </c>
      <c r="AY5" s="86" t="s">
        <v>73</v>
      </c>
      <c r="AZ5" s="86" t="s">
        <v>74</v>
      </c>
      <c r="BA5" s="86" t="s">
        <v>75</v>
      </c>
      <c r="BB5" s="86" t="s">
        <v>76</v>
      </c>
      <c r="BC5" s="86" t="s">
        <v>77</v>
      </c>
      <c r="BD5" s="86" t="s">
        <v>78</v>
      </c>
      <c r="BE5" s="86" t="s">
        <v>79</v>
      </c>
      <c r="BF5" s="86" t="s">
        <v>80</v>
      </c>
      <c r="BG5" s="86" t="s">
        <v>81</v>
      </c>
      <c r="BH5" s="87" t="s">
        <v>82</v>
      </c>
      <c r="BI5" s="88"/>
      <c r="BJ5" s="85" t="s">
        <v>43</v>
      </c>
      <c r="BK5" s="89" t="s">
        <v>73</v>
      </c>
      <c r="BL5" s="86" t="s">
        <v>74</v>
      </c>
      <c r="BM5" s="86" t="s">
        <v>75</v>
      </c>
      <c r="BN5" s="86" t="s">
        <v>80</v>
      </c>
      <c r="BO5" s="86" t="s">
        <v>81</v>
      </c>
    </row>
    <row r="6" spans="1:67" ht="15.75" thickBot="1" x14ac:dyDescent="0.3">
      <c r="A6" s="90"/>
      <c r="B6" s="237"/>
      <c r="C6" s="199"/>
      <c r="D6" s="238"/>
      <c r="E6" s="238"/>
      <c r="F6" s="238"/>
      <c r="G6" s="200"/>
      <c r="H6" s="210"/>
      <c r="I6" s="92"/>
      <c r="J6" s="238"/>
      <c r="K6" s="238"/>
      <c r="L6" s="200"/>
      <c r="M6" s="96"/>
      <c r="N6" s="97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99"/>
      <c r="AF6" s="52"/>
      <c r="AG6" s="97"/>
      <c r="AH6" s="211"/>
      <c r="AI6" s="211"/>
      <c r="AJ6" s="211"/>
      <c r="AK6" s="211"/>
      <c r="AL6" s="211"/>
      <c r="AM6" s="100"/>
      <c r="AN6" s="302"/>
      <c r="AO6" s="79"/>
      <c r="AP6" s="80"/>
      <c r="AQ6" s="80"/>
      <c r="AR6" s="80"/>
      <c r="AS6" s="83"/>
      <c r="AT6" s="53"/>
      <c r="AU6" s="53"/>
      <c r="AV6" s="53"/>
      <c r="AW6" s="53"/>
      <c r="AX6" s="102"/>
      <c r="AY6" s="103"/>
      <c r="AZ6" s="103"/>
      <c r="BA6" s="103"/>
      <c r="BB6" s="103"/>
      <c r="BC6" s="103"/>
      <c r="BD6" s="103"/>
      <c r="BE6" s="103"/>
      <c r="BF6" s="103"/>
      <c r="BG6" s="103"/>
      <c r="BH6" s="104"/>
      <c r="BI6" s="105"/>
      <c r="BJ6" s="102"/>
      <c r="BK6" s="106"/>
      <c r="BL6" s="103"/>
      <c r="BM6" s="103"/>
      <c r="BN6" s="103"/>
      <c r="BO6" s="103"/>
    </row>
    <row r="7" spans="1:67" x14ac:dyDescent="0.25">
      <c r="A7" s="212">
        <v>430</v>
      </c>
      <c r="B7" s="213" t="s">
        <v>83</v>
      </c>
      <c r="C7" s="239"/>
      <c r="D7" s="240"/>
      <c r="E7" s="240"/>
      <c r="F7" s="240">
        <v>0</v>
      </c>
      <c r="G7" s="241">
        <v>966</v>
      </c>
      <c r="H7" s="214"/>
      <c r="I7" s="201"/>
      <c r="J7" s="215"/>
      <c r="K7" s="215">
        <v>906108</v>
      </c>
      <c r="L7" s="202">
        <v>15141821</v>
      </c>
      <c r="M7" s="215"/>
      <c r="N7" s="116">
        <v>430</v>
      </c>
      <c r="O7" s="242">
        <v>966</v>
      </c>
      <c r="P7" s="242">
        <v>0</v>
      </c>
      <c r="Q7" s="242">
        <v>0</v>
      </c>
      <c r="R7" s="242">
        <v>0</v>
      </c>
      <c r="S7" s="242">
        <v>0</v>
      </c>
      <c r="T7" s="243">
        <v>14235713</v>
      </c>
      <c r="U7" s="243">
        <v>0</v>
      </c>
      <c r="V7" s="243">
        <v>0</v>
      </c>
      <c r="W7" s="243">
        <v>14235713</v>
      </c>
      <c r="X7" s="243">
        <v>0</v>
      </c>
      <c r="Y7" s="243">
        <v>906108</v>
      </c>
      <c r="Z7" s="243">
        <v>15141821</v>
      </c>
      <c r="AA7" s="243">
        <v>0</v>
      </c>
      <c r="AB7" s="243">
        <v>0</v>
      </c>
      <c r="AC7" s="243">
        <v>0</v>
      </c>
      <c r="AD7" s="243">
        <v>0</v>
      </c>
      <c r="AE7" s="119">
        <v>15141821</v>
      </c>
      <c r="AF7" s="120"/>
      <c r="AG7" s="244">
        <v>430</v>
      </c>
      <c r="AH7" s="120">
        <v>0</v>
      </c>
      <c r="AI7" s="120">
        <v>0</v>
      </c>
      <c r="AJ7" s="216">
        <v>0</v>
      </c>
      <c r="AK7" s="216">
        <v>0</v>
      </c>
      <c r="AL7" s="216">
        <v>0</v>
      </c>
      <c r="AM7" s="123">
        <v>0</v>
      </c>
      <c r="AN7" s="262"/>
      <c r="AO7" s="306"/>
      <c r="AP7" s="307"/>
      <c r="AQ7" s="307"/>
      <c r="AR7" s="307"/>
      <c r="AS7" s="308"/>
      <c r="AT7" s="129"/>
      <c r="AU7" s="129"/>
      <c r="AV7" s="129"/>
      <c r="AW7" s="129"/>
      <c r="AX7" s="217">
        <v>430</v>
      </c>
      <c r="AY7" s="218"/>
      <c r="AZ7" s="218"/>
      <c r="BA7" s="218"/>
      <c r="BB7" s="218"/>
      <c r="BC7" s="219">
        <v>0</v>
      </c>
      <c r="BD7" s="218"/>
      <c r="BE7" s="218"/>
      <c r="BF7" s="218"/>
      <c r="BG7" s="219">
        <v>0</v>
      </c>
      <c r="BH7" s="128">
        <v>0</v>
      </c>
      <c r="BI7" s="129"/>
      <c r="BJ7" s="217">
        <v>430</v>
      </c>
      <c r="BK7" s="160"/>
      <c r="BL7" s="220"/>
      <c r="BM7" s="220"/>
      <c r="BN7" s="220"/>
      <c r="BO7" s="219">
        <v>0</v>
      </c>
    </row>
    <row r="8" spans="1:67" x14ac:dyDescent="0.25">
      <c r="A8" s="212"/>
      <c r="B8" s="213"/>
      <c r="C8" s="239"/>
      <c r="D8" s="240"/>
      <c r="E8" s="240"/>
      <c r="F8" s="240"/>
      <c r="G8" s="241"/>
      <c r="H8" s="214"/>
      <c r="I8" s="201"/>
      <c r="J8" s="215"/>
      <c r="K8" s="215"/>
      <c r="L8" s="202"/>
      <c r="M8" s="215"/>
      <c r="N8" s="116"/>
      <c r="O8" s="242"/>
      <c r="P8" s="242"/>
      <c r="Q8" s="242"/>
      <c r="R8" s="242"/>
      <c r="S8" s="242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119"/>
      <c r="AF8" s="52"/>
      <c r="AG8" s="121"/>
      <c r="AH8" s="120"/>
      <c r="AI8" s="120"/>
      <c r="AJ8" s="120"/>
      <c r="AK8" s="120"/>
      <c r="AL8" s="120"/>
      <c r="AM8" s="123"/>
      <c r="AN8" s="262"/>
      <c r="AO8" s="306"/>
      <c r="AP8" s="307"/>
      <c r="AQ8" s="307"/>
      <c r="AR8" s="307"/>
      <c r="AS8" s="308"/>
      <c r="AT8" s="129"/>
      <c r="AU8" s="129"/>
      <c r="AV8" s="129"/>
      <c r="AW8" s="129"/>
      <c r="AX8" s="217"/>
      <c r="AY8" s="218"/>
      <c r="AZ8" s="218"/>
      <c r="BA8" s="218"/>
      <c r="BB8" s="218"/>
      <c r="BC8" s="219"/>
      <c r="BD8" s="218"/>
      <c r="BE8" s="218"/>
      <c r="BF8" s="218"/>
      <c r="BG8" s="219"/>
      <c r="BH8" s="128"/>
      <c r="BI8" s="129"/>
      <c r="BJ8" s="217"/>
      <c r="BK8" s="160"/>
      <c r="BL8" s="218"/>
      <c r="BM8" s="218"/>
      <c r="BN8" s="218"/>
      <c r="BO8" s="219"/>
    </row>
    <row r="9" spans="1:67" x14ac:dyDescent="0.25">
      <c r="A9" s="132"/>
      <c r="B9" s="132"/>
      <c r="C9" s="132"/>
      <c r="D9" s="133"/>
      <c r="E9" s="133"/>
      <c r="F9" s="133"/>
      <c r="G9" s="133"/>
      <c r="H9" s="133"/>
      <c r="I9" s="245"/>
      <c r="J9" s="245"/>
      <c r="K9" s="245"/>
      <c r="L9" s="245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129"/>
      <c r="AU9" s="129"/>
      <c r="AV9" s="129"/>
      <c r="AW9" s="129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129"/>
      <c r="BJ9" s="129"/>
      <c r="BK9" s="105"/>
      <c r="BL9" s="129"/>
      <c r="BM9" s="129"/>
      <c r="BN9" s="129"/>
      <c r="BO9" s="52"/>
    </row>
    <row r="10" spans="1:67" x14ac:dyDescent="0.25">
      <c r="L10" s="139">
        <f>+L7/12</f>
        <v>1261818.4166666667</v>
      </c>
    </row>
    <row r="11" spans="1:67" s="361" customFormat="1" x14ac:dyDescent="0.25">
      <c r="L11" s="139"/>
    </row>
    <row r="12" spans="1:67" s="361" customFormat="1" x14ac:dyDescent="0.25">
      <c r="J12" s="378"/>
      <c r="L12" s="139">
        <v>1261818.4166666667</v>
      </c>
    </row>
    <row r="13" spans="1:67" s="361" customFormat="1" x14ac:dyDescent="0.25">
      <c r="J13" s="378"/>
      <c r="L13" s="139">
        <v>1261818.4166666667</v>
      </c>
    </row>
    <row r="14" spans="1:67" s="361" customFormat="1" x14ac:dyDescent="0.25">
      <c r="J14" s="378"/>
      <c r="L14" s="139">
        <v>1261818.4166666667</v>
      </c>
    </row>
    <row r="15" spans="1:67" s="361" customFormat="1" x14ac:dyDescent="0.25">
      <c r="J15" s="378">
        <v>44855</v>
      </c>
      <c r="L15" s="139">
        <v>1261818.4166666667</v>
      </c>
    </row>
    <row r="16" spans="1:67" x14ac:dyDescent="0.25">
      <c r="J16" s="378"/>
      <c r="L16" s="139">
        <v>1261818.4166666667</v>
      </c>
    </row>
    <row r="17" spans="1:69" s="361" customFormat="1" x14ac:dyDescent="0.25">
      <c r="J17" s="378"/>
      <c r="L17" s="139"/>
    </row>
    <row r="18" spans="1:69" s="361" customFormat="1" x14ac:dyDescent="0.25">
      <c r="J18" s="378"/>
      <c r="L18" s="139">
        <f>SUM(L12:L17)</f>
        <v>6309092.083333334</v>
      </c>
    </row>
    <row r="19" spans="1:69" s="361" customFormat="1" x14ac:dyDescent="0.25">
      <c r="J19" s="378"/>
      <c r="L19" s="139"/>
    </row>
    <row r="22" spans="1:69" x14ac:dyDescent="0.25">
      <c r="A22" s="360" t="s">
        <v>32</v>
      </c>
      <c r="B22" s="129"/>
      <c r="C22" s="129"/>
      <c r="D22" s="105"/>
      <c r="E22" s="105"/>
      <c r="F22" s="105"/>
      <c r="G22" s="105"/>
      <c r="H22" s="105"/>
      <c r="I22" s="105"/>
      <c r="J22" s="105"/>
      <c r="K22" s="105"/>
      <c r="L22" s="105"/>
      <c r="M22" s="96"/>
      <c r="N22" s="367"/>
      <c r="O22" s="367"/>
      <c r="P22" s="368"/>
      <c r="Q22" s="368"/>
      <c r="R22" s="369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52"/>
      <c r="AF22" s="290"/>
      <c r="AG22" s="52"/>
      <c r="AH22" s="52"/>
      <c r="AI22" s="52"/>
      <c r="AJ22" s="52"/>
      <c r="AK22" s="52"/>
      <c r="AL22" s="52"/>
      <c r="AM22" s="302"/>
      <c r="AN22" s="302"/>
      <c r="AO22" s="302"/>
      <c r="AP22" s="302"/>
      <c r="AQ22" s="302"/>
      <c r="AR22" s="302"/>
      <c r="AS22" s="129"/>
      <c r="AT22" s="129"/>
      <c r="AU22" s="129"/>
      <c r="AV22" s="129"/>
      <c r="AW22" s="129"/>
      <c r="AX22" s="367"/>
      <c r="AY22" s="367"/>
      <c r="AZ22" s="367"/>
      <c r="BA22" s="367"/>
      <c r="BB22" s="370" t="s">
        <v>33</v>
      </c>
      <c r="BC22" s="367"/>
      <c r="BD22" s="367"/>
      <c r="BE22" s="367"/>
      <c r="BF22" s="370" t="s">
        <v>33</v>
      </c>
      <c r="BG22" s="370" t="s">
        <v>33</v>
      </c>
      <c r="BH22" s="129"/>
      <c r="BI22" s="367"/>
      <c r="BJ22" s="367"/>
      <c r="BK22" s="367"/>
      <c r="BL22" s="367"/>
      <c r="BM22" s="367"/>
      <c r="BN22" s="370" t="s">
        <v>33</v>
      </c>
      <c r="BO22" s="129"/>
      <c r="BP22" s="129"/>
      <c r="BQ22" s="129"/>
    </row>
    <row r="23" spans="1:69" x14ac:dyDescent="0.25">
      <c r="A23" s="362" t="s">
        <v>34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96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52"/>
      <c r="AG23" s="52"/>
      <c r="AH23" s="52"/>
      <c r="AI23" s="52"/>
      <c r="AJ23" s="52"/>
      <c r="AK23" s="52"/>
      <c r="AL23" s="52"/>
      <c r="AM23" s="302"/>
      <c r="AN23" s="302"/>
      <c r="AO23" s="302"/>
      <c r="AP23" s="302"/>
      <c r="AQ23" s="302"/>
      <c r="AR23" s="302"/>
      <c r="AS23" s="129"/>
      <c r="AT23" s="129"/>
      <c r="AU23" s="129"/>
      <c r="AV23" s="129"/>
      <c r="AW23" s="129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129"/>
      <c r="BI23" s="129"/>
      <c r="BJ23" s="105"/>
      <c r="BK23" s="129"/>
      <c r="BL23" s="129"/>
      <c r="BM23" s="129"/>
      <c r="BN23" s="51"/>
      <c r="BO23" s="129"/>
      <c r="BP23" s="129"/>
      <c r="BQ23" s="129"/>
    </row>
    <row r="24" spans="1:69" ht="17.25" x14ac:dyDescent="0.25">
      <c r="A24" s="364" t="s">
        <v>666</v>
      </c>
      <c r="B24" s="365"/>
      <c r="C24" s="365"/>
      <c r="D24" s="366"/>
      <c r="E24" s="366"/>
      <c r="F24" s="366"/>
      <c r="G24" s="366"/>
      <c r="H24" s="366"/>
      <c r="I24" s="363"/>
      <c r="J24" s="363"/>
      <c r="K24" s="363"/>
      <c r="L24" s="366"/>
      <c r="M24" s="365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F24" s="52"/>
      <c r="AG24" s="52"/>
      <c r="AH24" s="52"/>
      <c r="AI24" s="52"/>
      <c r="AJ24" s="52"/>
      <c r="AK24" s="52"/>
      <c r="AL24" s="52"/>
      <c r="AM24" s="302"/>
      <c r="AN24" s="302"/>
      <c r="AO24" s="302"/>
      <c r="AP24" s="302"/>
      <c r="AQ24" s="302"/>
      <c r="AR24" s="302"/>
      <c r="AS24" s="365"/>
      <c r="AT24" s="365"/>
      <c r="AU24" s="365"/>
      <c r="AV24" s="365"/>
      <c r="AW24" s="365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365"/>
      <c r="BI24" s="365"/>
      <c r="BJ24" s="366"/>
      <c r="BK24" s="365"/>
      <c r="BL24" s="365"/>
      <c r="BM24" s="365"/>
      <c r="BN24" s="51"/>
      <c r="BO24" s="365"/>
      <c r="BP24" s="365"/>
      <c r="BQ24" s="365"/>
    </row>
    <row r="25" spans="1:69" x14ac:dyDescent="0.25">
      <c r="A25" s="371"/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50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52"/>
      <c r="AG25" s="52"/>
      <c r="AH25" s="52"/>
      <c r="AI25" s="52"/>
      <c r="AJ25" s="52"/>
      <c r="AK25" s="52"/>
      <c r="AL25" s="52"/>
      <c r="AM25" s="302"/>
      <c r="AN25" s="302"/>
      <c r="AO25" s="302"/>
      <c r="AP25" s="302"/>
      <c r="AQ25" s="302"/>
      <c r="AR25" s="302"/>
      <c r="AS25" s="53"/>
      <c r="AT25" s="53"/>
      <c r="AU25" s="53"/>
      <c r="AV25" s="53"/>
      <c r="AW25" s="53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3"/>
      <c r="BI25" s="53"/>
      <c r="BJ25" s="53"/>
      <c r="BK25" s="53"/>
      <c r="BL25" s="53"/>
      <c r="BM25" s="53"/>
      <c r="BN25" s="51"/>
      <c r="BO25" s="53"/>
      <c r="BP25" s="53"/>
      <c r="BQ25" s="53"/>
    </row>
    <row r="26" spans="1:69" ht="23.25" x14ac:dyDescent="0.25">
      <c r="A26" s="207"/>
      <c r="B26" s="207"/>
      <c r="C26" s="292"/>
      <c r="D26" s="293"/>
      <c r="E26" s="294"/>
      <c r="F26" s="294"/>
      <c r="G26" s="295"/>
      <c r="H26" s="296"/>
      <c r="I26" s="297"/>
      <c r="J26" s="298"/>
      <c r="K26" s="299"/>
      <c r="L26" s="300"/>
      <c r="M26" s="60"/>
      <c r="N26" s="61" t="s">
        <v>38</v>
      </c>
      <c r="O26" s="62"/>
      <c r="P26" s="62"/>
      <c r="Q26" s="62"/>
      <c r="R26" s="62"/>
      <c r="S26" s="62"/>
      <c r="T26" s="62"/>
      <c r="U26" s="63"/>
      <c r="V26" s="63"/>
      <c r="W26" s="63"/>
      <c r="X26" s="63"/>
      <c r="Y26" s="63"/>
      <c r="Z26" s="63"/>
      <c r="AA26" s="63"/>
      <c r="AB26" s="63"/>
      <c r="AC26" s="63"/>
      <c r="AD26" s="64"/>
      <c r="AE26" s="65"/>
      <c r="AF26" s="61" t="s">
        <v>39</v>
      </c>
      <c r="AG26" s="62"/>
      <c r="AH26" s="62"/>
      <c r="AI26" s="62"/>
      <c r="AJ26" s="62"/>
      <c r="AK26" s="62"/>
      <c r="AL26" s="64" t="s">
        <v>40</v>
      </c>
      <c r="AM26" s="302"/>
      <c r="AN26" s="303" t="s">
        <v>490</v>
      </c>
      <c r="AO26" s="304"/>
      <c r="AP26" s="304"/>
      <c r="AQ26" s="304"/>
      <c r="AR26" s="305"/>
      <c r="AS26" s="71"/>
      <c r="AT26" s="71"/>
      <c r="AU26" s="71"/>
      <c r="AV26" s="71"/>
      <c r="AW26" s="71"/>
      <c r="AX26" s="67" t="s">
        <v>41</v>
      </c>
      <c r="AY26" s="68"/>
      <c r="AZ26" s="68"/>
      <c r="BA26" s="68"/>
      <c r="BB26" s="69"/>
      <c r="BC26" s="69"/>
      <c r="BD26" s="69"/>
      <c r="BE26" s="69"/>
      <c r="BF26" s="69"/>
      <c r="BG26" s="69"/>
      <c r="BH26" s="70"/>
      <c r="BI26" s="71"/>
      <c r="BJ26" s="67" t="s">
        <v>42</v>
      </c>
      <c r="BK26" s="72"/>
      <c r="BL26" s="68"/>
      <c r="BM26" s="68"/>
      <c r="BN26" s="68"/>
      <c r="BO26" s="70"/>
      <c r="BP26" s="71"/>
      <c r="BQ26" s="71"/>
    </row>
    <row r="27" spans="1:69" ht="72.75" x14ac:dyDescent="0.25">
      <c r="A27" s="73" t="s">
        <v>43</v>
      </c>
      <c r="B27" s="74" t="s">
        <v>44</v>
      </c>
      <c r="C27" s="196"/>
      <c r="D27" s="208"/>
      <c r="E27" s="208" t="s">
        <v>47</v>
      </c>
      <c r="F27" s="197" t="s">
        <v>136</v>
      </c>
      <c r="G27" s="198" t="s">
        <v>48</v>
      </c>
      <c r="H27" s="209"/>
      <c r="I27" s="196"/>
      <c r="J27" s="197"/>
      <c r="K27" s="197" t="s">
        <v>51</v>
      </c>
      <c r="L27" s="301" t="s">
        <v>156</v>
      </c>
      <c r="M27" s="78"/>
      <c r="N27" s="79" t="s">
        <v>137</v>
      </c>
      <c r="O27" s="80" t="s">
        <v>53</v>
      </c>
      <c r="P27" s="80" t="s">
        <v>54</v>
      </c>
      <c r="Q27" s="80" t="s">
        <v>491</v>
      </c>
      <c r="R27" s="236" t="s">
        <v>140</v>
      </c>
      <c r="S27" s="80" t="s">
        <v>57</v>
      </c>
      <c r="T27" s="80" t="s">
        <v>138</v>
      </c>
      <c r="U27" s="80" t="s">
        <v>58</v>
      </c>
      <c r="V27" s="80" t="s">
        <v>59</v>
      </c>
      <c r="W27" s="80" t="s">
        <v>60</v>
      </c>
      <c r="X27" s="80" t="s">
        <v>61</v>
      </c>
      <c r="Y27" s="80" t="s">
        <v>62</v>
      </c>
      <c r="Z27" s="236" t="s">
        <v>495</v>
      </c>
      <c r="AA27" s="80" t="s">
        <v>64</v>
      </c>
      <c r="AB27" s="80" t="s">
        <v>65</v>
      </c>
      <c r="AC27" s="80" t="s">
        <v>66</v>
      </c>
      <c r="AD27" s="81" t="s">
        <v>67</v>
      </c>
      <c r="AE27" s="82"/>
      <c r="AF27" s="79" t="s">
        <v>43</v>
      </c>
      <c r="AG27" s="236" t="s">
        <v>139</v>
      </c>
      <c r="AH27" s="236" t="s">
        <v>140</v>
      </c>
      <c r="AI27" s="80" t="s">
        <v>69</v>
      </c>
      <c r="AJ27" s="80" t="s">
        <v>70</v>
      </c>
      <c r="AK27" s="80" t="s">
        <v>71</v>
      </c>
      <c r="AL27" s="83" t="s">
        <v>72</v>
      </c>
      <c r="AM27" s="302"/>
      <c r="AN27" s="79" t="s">
        <v>496</v>
      </c>
      <c r="AO27" s="80" t="s">
        <v>497</v>
      </c>
      <c r="AP27" s="80" t="s">
        <v>498</v>
      </c>
      <c r="AQ27" s="80" t="s">
        <v>499</v>
      </c>
      <c r="AR27" s="83" t="s">
        <v>500</v>
      </c>
      <c r="AS27" s="88"/>
      <c r="AT27" s="88"/>
      <c r="AU27" s="88"/>
      <c r="AV27" s="88"/>
      <c r="AW27" s="88"/>
      <c r="AX27" s="85" t="s">
        <v>43</v>
      </c>
      <c r="AY27" s="86" t="s">
        <v>73</v>
      </c>
      <c r="AZ27" s="86" t="s">
        <v>74</v>
      </c>
      <c r="BA27" s="86" t="s">
        <v>75</v>
      </c>
      <c r="BB27" s="86" t="s">
        <v>76</v>
      </c>
      <c r="BC27" s="86" t="s">
        <v>77</v>
      </c>
      <c r="BD27" s="86" t="s">
        <v>78</v>
      </c>
      <c r="BE27" s="86" t="s">
        <v>79</v>
      </c>
      <c r="BF27" s="86" t="s">
        <v>80</v>
      </c>
      <c r="BG27" s="86" t="s">
        <v>81</v>
      </c>
      <c r="BH27" s="87" t="s">
        <v>82</v>
      </c>
      <c r="BI27" s="88"/>
      <c r="BJ27" s="85" t="s">
        <v>43</v>
      </c>
      <c r="BK27" s="89" t="s">
        <v>73</v>
      </c>
      <c r="BL27" s="86" t="s">
        <v>667</v>
      </c>
      <c r="BM27" s="86" t="s">
        <v>668</v>
      </c>
      <c r="BN27" s="86" t="s">
        <v>669</v>
      </c>
      <c r="BO27" s="372" t="s">
        <v>670</v>
      </c>
      <c r="BP27" s="88"/>
      <c r="BQ27" s="88"/>
    </row>
    <row r="28" spans="1:69" ht="15.75" thickBot="1" x14ac:dyDescent="0.3">
      <c r="A28" s="90"/>
      <c r="B28" s="237"/>
      <c r="C28" s="199"/>
      <c r="D28" s="238"/>
      <c r="E28" s="238"/>
      <c r="F28" s="238"/>
      <c r="G28" s="200"/>
      <c r="H28" s="210"/>
      <c r="I28" s="92"/>
      <c r="J28" s="238"/>
      <c r="K28" s="238"/>
      <c r="L28" s="200"/>
      <c r="M28" s="96"/>
      <c r="N28" s="97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99"/>
      <c r="AE28" s="52"/>
      <c r="AF28" s="97"/>
      <c r="AG28" s="211"/>
      <c r="AH28" s="211"/>
      <c r="AI28" s="211"/>
      <c r="AJ28" s="211"/>
      <c r="AK28" s="211"/>
      <c r="AL28" s="100"/>
      <c r="AM28" s="302"/>
      <c r="AN28" s="79"/>
      <c r="AO28" s="80"/>
      <c r="AP28" s="80"/>
      <c r="AQ28" s="80"/>
      <c r="AR28" s="83"/>
      <c r="AS28" s="53"/>
      <c r="AT28" s="53"/>
      <c r="AU28" s="53"/>
      <c r="AV28" s="53"/>
      <c r="AW28" s="53"/>
      <c r="AX28" s="102"/>
      <c r="AY28" s="103"/>
      <c r="AZ28" s="103"/>
      <c r="BA28" s="103"/>
      <c r="BB28" s="103"/>
      <c r="BC28" s="103"/>
      <c r="BD28" s="103"/>
      <c r="BE28" s="103"/>
      <c r="BF28" s="103"/>
      <c r="BG28" s="103"/>
      <c r="BH28" s="104"/>
      <c r="BI28" s="105"/>
      <c r="BJ28" s="102"/>
      <c r="BK28" s="106"/>
      <c r="BL28" s="103"/>
      <c r="BM28" s="103"/>
      <c r="BN28" s="103"/>
      <c r="BO28" s="373"/>
      <c r="BP28" s="105" t="s">
        <v>671</v>
      </c>
      <c r="BQ28" s="129"/>
    </row>
    <row r="29" spans="1:69" x14ac:dyDescent="0.25">
      <c r="A29" s="212">
        <v>430</v>
      </c>
      <c r="B29" s="213" t="s">
        <v>83</v>
      </c>
      <c r="C29" s="239"/>
      <c r="D29" s="240"/>
      <c r="E29" s="240"/>
      <c r="F29" s="240">
        <v>0</v>
      </c>
      <c r="G29" s="241">
        <v>965</v>
      </c>
      <c r="H29" s="214"/>
      <c r="I29" s="201"/>
      <c r="J29" s="215"/>
      <c r="K29" s="215">
        <v>905170</v>
      </c>
      <c r="L29" s="202">
        <v>15499693</v>
      </c>
      <c r="M29" s="215"/>
      <c r="N29" s="116">
        <v>430</v>
      </c>
      <c r="O29" s="242">
        <v>965</v>
      </c>
      <c r="P29" s="242">
        <v>0</v>
      </c>
      <c r="Q29" s="242">
        <v>0</v>
      </c>
      <c r="R29" s="242">
        <v>0</v>
      </c>
      <c r="S29" s="243">
        <v>14594523</v>
      </c>
      <c r="T29" s="243">
        <v>0</v>
      </c>
      <c r="U29" s="243">
        <v>0</v>
      </c>
      <c r="V29" s="243">
        <v>14594523</v>
      </c>
      <c r="W29" s="243">
        <v>0</v>
      </c>
      <c r="X29" s="243">
        <v>905170</v>
      </c>
      <c r="Y29" s="243">
        <v>15499693</v>
      </c>
      <c r="Z29" s="243">
        <v>0</v>
      </c>
      <c r="AA29" s="243">
        <v>0</v>
      </c>
      <c r="AB29" s="243">
        <v>0</v>
      </c>
      <c r="AC29" s="243">
        <v>0</v>
      </c>
      <c r="AD29" s="119">
        <v>15499693</v>
      </c>
      <c r="AE29" s="120"/>
      <c r="AF29" s="244">
        <v>430</v>
      </c>
      <c r="AG29" s="120">
        <v>391</v>
      </c>
      <c r="AH29" s="120">
        <v>0</v>
      </c>
      <c r="AI29" s="216">
        <v>0</v>
      </c>
      <c r="AJ29" s="216">
        <v>0</v>
      </c>
      <c r="AK29" s="216">
        <v>0</v>
      </c>
      <c r="AL29" s="123">
        <v>0</v>
      </c>
      <c r="AM29" s="52"/>
      <c r="AN29" s="374">
        <v>0</v>
      </c>
      <c r="AO29" s="375">
        <v>0</v>
      </c>
      <c r="AP29" s="375">
        <v>0</v>
      </c>
      <c r="AQ29" s="375">
        <v>0</v>
      </c>
      <c r="AR29" s="376">
        <v>0</v>
      </c>
      <c r="AS29" s="129"/>
      <c r="AT29" s="129"/>
      <c r="AU29" s="129"/>
      <c r="AV29" s="129"/>
      <c r="AW29" s="129"/>
      <c r="AX29" s="217">
        <v>430</v>
      </c>
      <c r="AY29" s="218">
        <v>0</v>
      </c>
      <c r="AZ29" s="218">
        <v>0</v>
      </c>
      <c r="BA29" s="218">
        <v>0</v>
      </c>
      <c r="BB29" s="218">
        <v>0</v>
      </c>
      <c r="BC29" s="219">
        <v>0</v>
      </c>
      <c r="BD29" s="218">
        <v>0</v>
      </c>
      <c r="BE29" s="218">
        <v>0</v>
      </c>
      <c r="BF29" s="218">
        <v>0</v>
      </c>
      <c r="BG29" s="219">
        <v>0</v>
      </c>
      <c r="BH29" s="128">
        <v>0</v>
      </c>
      <c r="BI29" s="129"/>
      <c r="BJ29" s="217">
        <v>430</v>
      </c>
      <c r="BK29" s="160">
        <v>0</v>
      </c>
      <c r="BL29" s="220">
        <v>0</v>
      </c>
      <c r="BM29" s="220">
        <v>0</v>
      </c>
      <c r="BN29" s="220">
        <v>0</v>
      </c>
      <c r="BO29" s="377">
        <v>0</v>
      </c>
      <c r="BP29" s="129"/>
      <c r="BQ29" s="129"/>
    </row>
    <row r="30" spans="1:69" x14ac:dyDescent="0.25">
      <c r="A30" s="212"/>
      <c r="B30" s="213"/>
      <c r="C30" s="239"/>
      <c r="D30" s="240"/>
      <c r="E30" s="240"/>
      <c r="F30" s="240"/>
      <c r="G30" s="241"/>
      <c r="H30" s="214"/>
      <c r="I30" s="201"/>
      <c r="J30" s="215"/>
      <c r="K30" s="215"/>
      <c r="L30" s="202"/>
      <c r="M30" s="215"/>
      <c r="N30" s="116"/>
      <c r="O30" s="242"/>
      <c r="P30" s="242"/>
      <c r="Q30" s="242"/>
      <c r="R30" s="242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119"/>
      <c r="AE30" s="52"/>
      <c r="AF30" s="121"/>
      <c r="AG30" s="120"/>
      <c r="AH30" s="120"/>
      <c r="AI30" s="120"/>
      <c r="AJ30" s="120"/>
      <c r="AK30" s="120"/>
      <c r="AL30" s="123"/>
      <c r="AM30" s="52"/>
      <c r="AN30" s="374"/>
      <c r="AO30" s="375"/>
      <c r="AP30" s="375"/>
      <c r="AQ30" s="375"/>
      <c r="AR30" s="376"/>
      <c r="AS30" s="129"/>
      <c r="AT30" s="129"/>
      <c r="AU30" s="129"/>
      <c r="AV30" s="129"/>
      <c r="AW30" s="129"/>
      <c r="AX30" s="217"/>
      <c r="AY30" s="218"/>
      <c r="AZ30" s="218"/>
      <c r="BA30" s="218"/>
      <c r="BB30" s="218"/>
      <c r="BC30" s="219"/>
      <c r="BD30" s="218"/>
      <c r="BE30" s="218"/>
      <c r="BF30" s="218"/>
      <c r="BG30" s="219"/>
      <c r="BH30" s="128"/>
      <c r="BI30" s="129"/>
      <c r="BJ30" s="217"/>
      <c r="BK30" s="160"/>
      <c r="BL30" s="218"/>
      <c r="BM30" s="218"/>
      <c r="BN30" s="218"/>
      <c r="BO30" s="377"/>
      <c r="BP30" s="129"/>
      <c r="BQ30" s="129"/>
    </row>
    <row r="32" spans="1:69" x14ac:dyDescent="0.25">
      <c r="J32" s="361"/>
      <c r="L32" s="139">
        <f>-L18</f>
        <v>-6309092.083333334</v>
      </c>
    </row>
    <row r="33" spans="10:14" x14ac:dyDescent="0.25">
      <c r="L33" s="139"/>
    </row>
    <row r="34" spans="10:14" x14ac:dyDescent="0.25">
      <c r="J34" t="s">
        <v>673</v>
      </c>
      <c r="L34" s="139">
        <f>+L29+L32</f>
        <v>9190600.916666666</v>
      </c>
    </row>
    <row r="35" spans="10:14" x14ac:dyDescent="0.25">
      <c r="L35" s="139"/>
    </row>
    <row r="36" spans="10:14" x14ac:dyDescent="0.25">
      <c r="J36" t="s">
        <v>674</v>
      </c>
      <c r="L36" s="139"/>
    </row>
    <row r="37" spans="10:14" x14ac:dyDescent="0.25">
      <c r="J37" s="378">
        <v>44916</v>
      </c>
      <c r="L37" s="139">
        <f>+L34/7</f>
        <v>1312942.9880952381</v>
      </c>
    </row>
    <row r="38" spans="10:14" x14ac:dyDescent="0.25">
      <c r="J38" s="378">
        <v>44583</v>
      </c>
      <c r="L38" s="139">
        <v>1312942.9880952381</v>
      </c>
      <c r="N38" s="387">
        <f>+L7-L29</f>
        <v>-357872</v>
      </c>
    </row>
    <row r="39" spans="10:14" x14ac:dyDescent="0.25">
      <c r="J39" s="378">
        <v>44614</v>
      </c>
      <c r="L39" s="139">
        <v>1312942.9880952381</v>
      </c>
      <c r="N39" s="387">
        <f>+'March 2022'!O6-Tuition!L29</f>
        <v>-606808</v>
      </c>
    </row>
    <row r="40" spans="10:14" x14ac:dyDescent="0.25">
      <c r="J40" s="378">
        <v>44642</v>
      </c>
      <c r="L40" s="139">
        <v>1312942.9880952381</v>
      </c>
    </row>
    <row r="41" spans="10:14" x14ac:dyDescent="0.25">
      <c r="J41" s="378">
        <v>44673</v>
      </c>
      <c r="L41" s="139">
        <v>1312942.9880952381</v>
      </c>
    </row>
    <row r="42" spans="10:14" x14ac:dyDescent="0.25">
      <c r="J42" s="378">
        <v>44703</v>
      </c>
      <c r="L42" s="139">
        <v>1312942.9880952381</v>
      </c>
    </row>
    <row r="43" spans="10:14" x14ac:dyDescent="0.25">
      <c r="J43" s="378">
        <v>44734</v>
      </c>
      <c r="L43" s="139">
        <v>1312942.9880952381</v>
      </c>
    </row>
    <row r="44" spans="10:14" x14ac:dyDescent="0.25">
      <c r="L44" s="139"/>
    </row>
    <row r="45" spans="10:14" x14ac:dyDescent="0.25">
      <c r="L45" s="139">
        <f>SUM(L37:L44)</f>
        <v>9190600.916666666</v>
      </c>
    </row>
    <row r="46" spans="10:14" x14ac:dyDescent="0.25">
      <c r="L46" s="139"/>
    </row>
    <row r="47" spans="10:14" x14ac:dyDescent="0.25">
      <c r="L47" s="139"/>
    </row>
    <row r="48" spans="10:14" x14ac:dyDescent="0.25">
      <c r="J48" t="s">
        <v>675</v>
      </c>
      <c r="L48" s="139">
        <f>+L29</f>
        <v>15499693</v>
      </c>
    </row>
    <row r="49" spans="1:67" x14ac:dyDescent="0.25">
      <c r="J49" t="s">
        <v>676</v>
      </c>
      <c r="L49" s="139">
        <f>+'March 2022'!P6</f>
        <v>14892885</v>
      </c>
    </row>
    <row r="50" spans="1:67" ht="15.75" thickBot="1" x14ac:dyDescent="0.3">
      <c r="J50" t="s">
        <v>677</v>
      </c>
      <c r="L50" s="380">
        <f>+L48-L49</f>
        <v>606808</v>
      </c>
    </row>
    <row r="51" spans="1:67" ht="15.75" thickTop="1" x14ac:dyDescent="0.25">
      <c r="L51" s="139"/>
    </row>
    <row r="55" spans="1:67" x14ac:dyDescent="0.25">
      <c r="L55" s="387"/>
    </row>
    <row r="56" spans="1:67" x14ac:dyDescent="0.25">
      <c r="A56" s="360" t="s">
        <v>32</v>
      </c>
      <c r="B56" s="129"/>
      <c r="C56" s="129"/>
      <c r="D56" s="105"/>
      <c r="E56" s="105"/>
      <c r="F56" s="105"/>
      <c r="G56" s="105"/>
      <c r="H56" s="105"/>
      <c r="I56" s="105"/>
      <c r="J56" s="105"/>
      <c r="K56" s="105"/>
      <c r="L56" s="105"/>
      <c r="M56" s="96"/>
      <c r="N56" s="367"/>
      <c r="O56" s="367"/>
      <c r="P56" s="368"/>
      <c r="Q56" s="368"/>
      <c r="R56" s="369"/>
      <c r="S56" s="367"/>
      <c r="T56" s="367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52"/>
      <c r="AF56" s="290"/>
      <c r="AG56" s="52"/>
      <c r="AH56" s="52"/>
      <c r="AI56" s="52"/>
      <c r="AJ56" s="52"/>
      <c r="AK56" s="52"/>
      <c r="AL56" s="52"/>
      <c r="AM56" s="302"/>
      <c r="AN56" s="302"/>
      <c r="AO56" s="302"/>
      <c r="AP56" s="302"/>
      <c r="AQ56" s="302"/>
      <c r="AR56" s="302"/>
      <c r="AS56" s="129"/>
      <c r="AT56" s="129"/>
      <c r="AU56" s="129"/>
      <c r="AV56" s="129"/>
      <c r="AW56" s="129"/>
      <c r="AX56" s="367"/>
      <c r="AY56" s="367"/>
      <c r="AZ56" s="367"/>
      <c r="BA56" s="367"/>
      <c r="BB56" s="370" t="s">
        <v>33</v>
      </c>
      <c r="BC56" s="367"/>
      <c r="BD56" s="367"/>
      <c r="BE56" s="367"/>
      <c r="BF56" s="370" t="s">
        <v>33</v>
      </c>
      <c r="BG56" s="370" t="s">
        <v>33</v>
      </c>
      <c r="BH56" s="129"/>
      <c r="BI56" s="367"/>
      <c r="BJ56" s="367"/>
      <c r="BK56" s="367"/>
      <c r="BL56" s="367"/>
      <c r="BM56" s="367"/>
      <c r="BN56" s="370" t="s">
        <v>33</v>
      </c>
      <c r="BO56" s="129"/>
    </row>
    <row r="57" spans="1:67" x14ac:dyDescent="0.25">
      <c r="A57" s="362" t="s">
        <v>34</v>
      </c>
      <c r="B57" s="363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96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52"/>
      <c r="AG57" s="52"/>
      <c r="AH57" s="52"/>
      <c r="AI57" s="52"/>
      <c r="AJ57" s="52"/>
      <c r="AK57" s="52"/>
      <c r="AL57" s="52"/>
      <c r="AM57" s="302"/>
      <c r="AN57" s="302"/>
      <c r="AO57" s="302"/>
      <c r="AP57" s="302"/>
      <c r="AQ57" s="302"/>
      <c r="AR57" s="302"/>
      <c r="AS57" s="129"/>
      <c r="AT57" s="129"/>
      <c r="AU57" s="129"/>
      <c r="AV57" s="129"/>
      <c r="AW57" s="129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129"/>
      <c r="BI57" s="129"/>
      <c r="BJ57" s="105"/>
      <c r="BK57" s="129"/>
      <c r="BL57" s="129"/>
      <c r="BM57" s="129"/>
      <c r="BN57" s="51"/>
      <c r="BO57" s="129"/>
    </row>
    <row r="58" spans="1:67" ht="17.25" x14ac:dyDescent="0.25">
      <c r="A58" s="364" t="s">
        <v>706</v>
      </c>
      <c r="B58" s="365"/>
      <c r="C58" s="365"/>
      <c r="D58" s="366"/>
      <c r="E58" s="366"/>
      <c r="F58" s="366"/>
      <c r="G58" s="366"/>
      <c r="H58" s="366"/>
      <c r="I58" s="363"/>
      <c r="J58" s="363"/>
      <c r="K58" s="363"/>
      <c r="L58" s="366"/>
      <c r="M58" s="365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52"/>
      <c r="AG58" s="52"/>
      <c r="AH58" s="52"/>
      <c r="AI58" s="52"/>
      <c r="AJ58" s="52"/>
      <c r="AK58" s="52"/>
      <c r="AL58" s="52"/>
      <c r="AM58" s="302"/>
      <c r="AN58" s="302"/>
      <c r="AO58" s="302"/>
      <c r="AP58" s="302"/>
      <c r="AQ58" s="302"/>
      <c r="AR58" s="302"/>
      <c r="AS58" s="365"/>
      <c r="AT58" s="365"/>
      <c r="AU58" s="365"/>
      <c r="AV58" s="365"/>
      <c r="AW58" s="365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365"/>
      <c r="BI58" s="365"/>
      <c r="BJ58" s="366"/>
      <c r="BK58" s="365"/>
      <c r="BL58" s="365"/>
      <c r="BM58" s="365"/>
      <c r="BN58" s="51"/>
      <c r="BO58" s="365"/>
    </row>
    <row r="59" spans="1:67" x14ac:dyDescent="0.25">
      <c r="A59" s="371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50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52"/>
      <c r="AG59" s="52"/>
      <c r="AH59" s="52"/>
      <c r="AI59" s="52"/>
      <c r="AJ59" s="52"/>
      <c r="AK59" s="52"/>
      <c r="AL59" s="52"/>
      <c r="AM59" s="302"/>
      <c r="AN59" s="302"/>
      <c r="AO59" s="302"/>
      <c r="AP59" s="302"/>
      <c r="AQ59" s="302"/>
      <c r="AR59" s="302"/>
      <c r="AS59" s="53"/>
      <c r="AT59" s="53"/>
      <c r="AU59" s="53"/>
      <c r="AV59" s="53"/>
      <c r="AW59" s="53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3"/>
      <c r="BI59" s="53"/>
      <c r="BJ59" s="53"/>
      <c r="BK59" s="53"/>
      <c r="BL59" s="53"/>
      <c r="BM59" s="53"/>
      <c r="BN59" s="51"/>
      <c r="BO59" s="53"/>
    </row>
    <row r="60" spans="1:67" ht="23.25" x14ac:dyDescent="0.25">
      <c r="A60" s="207"/>
      <c r="B60" s="207"/>
      <c r="C60" s="292"/>
      <c r="D60" s="293" t="s">
        <v>36</v>
      </c>
      <c r="E60" s="294"/>
      <c r="F60" s="294"/>
      <c r="G60" s="295"/>
      <c r="H60" s="296"/>
      <c r="I60" s="297"/>
      <c r="J60" s="298" t="s">
        <v>37</v>
      </c>
      <c r="K60" s="299"/>
      <c r="L60" s="300"/>
      <c r="M60" s="60"/>
      <c r="N60" s="61" t="s">
        <v>38</v>
      </c>
      <c r="O60" s="62"/>
      <c r="P60" s="62"/>
      <c r="Q60" s="62"/>
      <c r="R60" s="62"/>
      <c r="S60" s="62"/>
      <c r="T60" s="62"/>
      <c r="U60" s="63"/>
      <c r="V60" s="63"/>
      <c r="W60" s="63"/>
      <c r="X60" s="63"/>
      <c r="Y60" s="63"/>
      <c r="Z60" s="63"/>
      <c r="AA60" s="63"/>
      <c r="AB60" s="63"/>
      <c r="AC60" s="63"/>
      <c r="AD60" s="64"/>
      <c r="AE60" s="65"/>
      <c r="AF60" s="61" t="s">
        <v>39</v>
      </c>
      <c r="AG60" s="62"/>
      <c r="AH60" s="62"/>
      <c r="AI60" s="62"/>
      <c r="AJ60" s="62"/>
      <c r="AK60" s="62"/>
      <c r="AL60" s="64" t="s">
        <v>40</v>
      </c>
      <c r="AM60" s="302"/>
      <c r="AN60" s="303" t="s">
        <v>490</v>
      </c>
      <c r="AO60" s="304"/>
      <c r="AP60" s="304"/>
      <c r="AQ60" s="304"/>
      <c r="AR60" s="305"/>
      <c r="AS60" s="71"/>
      <c r="AT60" s="71"/>
      <c r="AU60" s="71"/>
      <c r="AV60" s="71"/>
      <c r="AW60" s="71"/>
      <c r="AX60" s="67" t="s">
        <v>41</v>
      </c>
      <c r="AY60" s="68"/>
      <c r="AZ60" s="68"/>
      <c r="BA60" s="68"/>
      <c r="BB60" s="69"/>
      <c r="BC60" s="69"/>
      <c r="BD60" s="69"/>
      <c r="BE60" s="69"/>
      <c r="BF60" s="69"/>
      <c r="BG60" s="69"/>
      <c r="BH60" s="70"/>
      <c r="BI60" s="71"/>
      <c r="BJ60" s="67" t="s">
        <v>42</v>
      </c>
      <c r="BK60" s="72"/>
      <c r="BL60" s="68"/>
      <c r="BM60" s="68"/>
      <c r="BN60" s="68"/>
      <c r="BO60" s="70"/>
    </row>
    <row r="61" spans="1:67" ht="72.75" x14ac:dyDescent="0.25">
      <c r="A61" s="73" t="s">
        <v>43</v>
      </c>
      <c r="B61" s="74" t="s">
        <v>44</v>
      </c>
      <c r="C61" s="196" t="s">
        <v>45</v>
      </c>
      <c r="D61" s="208" t="s">
        <v>46</v>
      </c>
      <c r="E61" s="208" t="s">
        <v>47</v>
      </c>
      <c r="F61" s="197" t="s">
        <v>136</v>
      </c>
      <c r="G61" s="198" t="s">
        <v>48</v>
      </c>
      <c r="H61" s="209"/>
      <c r="I61" s="196" t="s">
        <v>489</v>
      </c>
      <c r="J61" s="197" t="s">
        <v>50</v>
      </c>
      <c r="K61" s="197" t="s">
        <v>51</v>
      </c>
      <c r="L61" s="301" t="s">
        <v>156</v>
      </c>
      <c r="M61" s="78"/>
      <c r="N61" s="79" t="s">
        <v>137</v>
      </c>
      <c r="O61" s="80" t="s">
        <v>53</v>
      </c>
      <c r="P61" s="80" t="s">
        <v>54</v>
      </c>
      <c r="Q61" s="80" t="s">
        <v>491</v>
      </c>
      <c r="R61" s="236" t="s">
        <v>140</v>
      </c>
      <c r="S61" s="80" t="s">
        <v>57</v>
      </c>
      <c r="T61" s="80" t="s">
        <v>138</v>
      </c>
      <c r="U61" s="80" t="s">
        <v>58</v>
      </c>
      <c r="V61" s="80" t="s">
        <v>59</v>
      </c>
      <c r="W61" s="80" t="s">
        <v>60</v>
      </c>
      <c r="X61" s="80" t="s">
        <v>61</v>
      </c>
      <c r="Y61" s="80" t="s">
        <v>62</v>
      </c>
      <c r="Z61" s="236" t="s">
        <v>495</v>
      </c>
      <c r="AA61" s="80" t="s">
        <v>64</v>
      </c>
      <c r="AB61" s="80" t="s">
        <v>65</v>
      </c>
      <c r="AC61" s="80" t="s">
        <v>66</v>
      </c>
      <c r="AD61" s="81" t="s">
        <v>67</v>
      </c>
      <c r="AE61" s="82"/>
      <c r="AF61" s="79" t="s">
        <v>43</v>
      </c>
      <c r="AG61" s="236" t="s">
        <v>139</v>
      </c>
      <c r="AH61" s="236" t="s">
        <v>140</v>
      </c>
      <c r="AI61" s="80" t="s">
        <v>69</v>
      </c>
      <c r="AJ61" s="80" t="s">
        <v>70</v>
      </c>
      <c r="AK61" s="80" t="s">
        <v>71</v>
      </c>
      <c r="AL61" s="83" t="s">
        <v>72</v>
      </c>
      <c r="AM61" s="302"/>
      <c r="AN61" s="79" t="s">
        <v>496</v>
      </c>
      <c r="AO61" s="80" t="s">
        <v>497</v>
      </c>
      <c r="AP61" s="80" t="s">
        <v>498</v>
      </c>
      <c r="AQ61" s="80" t="s">
        <v>499</v>
      </c>
      <c r="AR61" s="83" t="s">
        <v>500</v>
      </c>
      <c r="AS61" s="88"/>
      <c r="AT61" s="88"/>
      <c r="AU61" s="88"/>
      <c r="AV61" s="88"/>
      <c r="AW61" s="88"/>
      <c r="AX61" s="85" t="s">
        <v>43</v>
      </c>
      <c r="AY61" s="86" t="s">
        <v>73</v>
      </c>
      <c r="AZ61" s="86" t="s">
        <v>74</v>
      </c>
      <c r="BA61" s="86" t="s">
        <v>75</v>
      </c>
      <c r="BB61" s="86" t="s">
        <v>76</v>
      </c>
      <c r="BC61" s="86" t="s">
        <v>77</v>
      </c>
      <c r="BD61" s="86" t="s">
        <v>78</v>
      </c>
      <c r="BE61" s="86" t="s">
        <v>79</v>
      </c>
      <c r="BF61" s="86" t="s">
        <v>80</v>
      </c>
      <c r="BG61" s="86" t="s">
        <v>81</v>
      </c>
      <c r="BH61" s="87" t="s">
        <v>82</v>
      </c>
      <c r="BI61" s="88"/>
      <c r="BJ61" s="85" t="s">
        <v>43</v>
      </c>
      <c r="BK61" s="89" t="s">
        <v>73</v>
      </c>
      <c r="BL61" s="86" t="s">
        <v>667</v>
      </c>
      <c r="BM61" s="86" t="s">
        <v>668</v>
      </c>
      <c r="BN61" s="86" t="s">
        <v>669</v>
      </c>
      <c r="BO61" s="372" t="s">
        <v>670</v>
      </c>
    </row>
    <row r="62" spans="1:67" ht="15.75" thickBot="1" x14ac:dyDescent="0.3">
      <c r="A62" s="90"/>
      <c r="B62" s="237"/>
      <c r="C62" s="199"/>
      <c r="D62" s="238"/>
      <c r="E62" s="238"/>
      <c r="F62" s="238"/>
      <c r="G62" s="200"/>
      <c r="H62" s="210"/>
      <c r="I62" s="92"/>
      <c r="J62" s="238"/>
      <c r="K62" s="238"/>
      <c r="L62" s="200"/>
      <c r="M62" s="96"/>
      <c r="N62" s="97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99"/>
      <c r="AE62" s="52"/>
      <c r="AF62" s="97"/>
      <c r="AG62" s="211"/>
      <c r="AH62" s="211"/>
      <c r="AI62" s="211"/>
      <c r="AJ62" s="211"/>
      <c r="AK62" s="211"/>
      <c r="AL62" s="100"/>
      <c r="AM62" s="302"/>
      <c r="AN62" s="79"/>
      <c r="AO62" s="80"/>
      <c r="AP62" s="80"/>
      <c r="AQ62" s="80"/>
      <c r="AR62" s="83"/>
      <c r="AS62" s="53"/>
      <c r="AT62" s="53"/>
      <c r="AU62" s="53"/>
      <c r="AV62" s="53"/>
      <c r="AW62" s="53"/>
      <c r="AX62" s="102"/>
      <c r="AY62" s="103"/>
      <c r="AZ62" s="103"/>
      <c r="BA62" s="103"/>
      <c r="BB62" s="103"/>
      <c r="BC62" s="103"/>
      <c r="BD62" s="103"/>
      <c r="BE62" s="103"/>
      <c r="BF62" s="103"/>
      <c r="BG62" s="103"/>
      <c r="BH62" s="104"/>
      <c r="BI62" s="105"/>
      <c r="BJ62" s="102"/>
      <c r="BK62" s="106"/>
      <c r="BL62" s="103"/>
      <c r="BM62" s="103"/>
      <c r="BN62" s="103"/>
      <c r="BO62" s="373"/>
    </row>
    <row r="63" spans="1:67" x14ac:dyDescent="0.25">
      <c r="A63" s="212">
        <v>430</v>
      </c>
      <c r="B63" s="213" t="s">
        <v>83</v>
      </c>
      <c r="C63" s="239">
        <v>966</v>
      </c>
      <c r="D63" s="240" t="s">
        <v>84</v>
      </c>
      <c r="E63" s="240"/>
      <c r="F63" s="240">
        <v>0</v>
      </c>
      <c r="G63" s="241">
        <v>965</v>
      </c>
      <c r="H63" s="214"/>
      <c r="I63" s="201">
        <v>14432481</v>
      </c>
      <c r="J63" s="215">
        <v>0</v>
      </c>
      <c r="K63" s="215">
        <v>905170</v>
      </c>
      <c r="L63" s="202">
        <v>15337651</v>
      </c>
      <c r="M63" s="215"/>
      <c r="N63" s="116">
        <v>430</v>
      </c>
      <c r="O63" s="242">
        <v>965</v>
      </c>
      <c r="P63" s="242">
        <v>0</v>
      </c>
      <c r="Q63" s="242">
        <v>0</v>
      </c>
      <c r="R63" s="242">
        <v>0</v>
      </c>
      <c r="S63" s="243">
        <v>14432481</v>
      </c>
      <c r="T63" s="243">
        <v>0</v>
      </c>
      <c r="U63" s="243">
        <v>0</v>
      </c>
      <c r="V63" s="243">
        <v>14432481</v>
      </c>
      <c r="W63" s="243">
        <v>0</v>
      </c>
      <c r="X63" s="243">
        <v>905170</v>
      </c>
      <c r="Y63" s="243">
        <v>15337651</v>
      </c>
      <c r="Z63" s="243">
        <v>0</v>
      </c>
      <c r="AA63" s="243">
        <v>0</v>
      </c>
      <c r="AB63" s="243">
        <v>0</v>
      </c>
      <c r="AC63" s="243">
        <v>0</v>
      </c>
      <c r="AD63" s="119">
        <v>15337651</v>
      </c>
      <c r="AE63" s="120"/>
      <c r="AF63" s="244">
        <v>430</v>
      </c>
      <c r="AG63" s="120">
        <v>391</v>
      </c>
      <c r="AH63" s="120">
        <v>0</v>
      </c>
      <c r="AI63" s="216">
        <v>0</v>
      </c>
      <c r="AJ63" s="216">
        <v>0</v>
      </c>
      <c r="AK63" s="216">
        <v>0</v>
      </c>
      <c r="AL63" s="123">
        <v>0</v>
      </c>
      <c r="AM63" s="52"/>
      <c r="AN63" s="374">
        <v>0</v>
      </c>
      <c r="AO63" s="375">
        <v>0</v>
      </c>
      <c r="AP63" s="375">
        <v>0</v>
      </c>
      <c r="AQ63" s="375">
        <v>0</v>
      </c>
      <c r="AR63" s="376">
        <v>0</v>
      </c>
      <c r="AS63" s="129"/>
      <c r="AT63" s="129"/>
      <c r="AU63" s="129"/>
      <c r="AV63" s="129"/>
      <c r="AW63" s="129"/>
      <c r="AX63" s="217">
        <v>430</v>
      </c>
      <c r="AY63" s="218">
        <v>0</v>
      </c>
      <c r="AZ63" s="218">
        <v>0</v>
      </c>
      <c r="BA63" s="218">
        <v>0</v>
      </c>
      <c r="BB63" s="218">
        <v>0</v>
      </c>
      <c r="BC63" s="219">
        <v>0</v>
      </c>
      <c r="BD63" s="218">
        <v>0</v>
      </c>
      <c r="BE63" s="218">
        <v>0</v>
      </c>
      <c r="BF63" s="218">
        <v>0</v>
      </c>
      <c r="BG63" s="219">
        <v>0</v>
      </c>
      <c r="BH63" s="128">
        <v>0</v>
      </c>
      <c r="BI63" s="129"/>
      <c r="BJ63" s="217">
        <v>430</v>
      </c>
      <c r="BK63" s="160">
        <v>0</v>
      </c>
      <c r="BL63" s="220">
        <v>0</v>
      </c>
      <c r="BM63" s="220">
        <v>0</v>
      </c>
      <c r="BN63" s="220">
        <v>0</v>
      </c>
      <c r="BO63" s="377">
        <v>0</v>
      </c>
    </row>
    <row r="64" spans="1:67" x14ac:dyDescent="0.25">
      <c r="A64" s="212"/>
      <c r="B64" s="213"/>
      <c r="C64" s="239"/>
      <c r="D64" s="240"/>
      <c r="E64" s="240"/>
      <c r="F64" s="240"/>
      <c r="G64" s="241"/>
      <c r="H64" s="214"/>
      <c r="I64" s="201"/>
      <c r="J64" s="215"/>
      <c r="K64" s="215"/>
      <c r="L64" s="202"/>
      <c r="M64" s="215"/>
      <c r="N64" s="116"/>
      <c r="O64" s="242"/>
      <c r="P64" s="242"/>
      <c r="Q64" s="242"/>
      <c r="R64" s="242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119"/>
      <c r="AE64" s="52"/>
      <c r="AF64" s="121"/>
      <c r="AG64" s="120"/>
      <c r="AH64" s="120"/>
      <c r="AI64" s="120"/>
      <c r="AJ64" s="120"/>
      <c r="AK64" s="120"/>
      <c r="AL64" s="123"/>
      <c r="AM64" s="52"/>
      <c r="AN64" s="374"/>
      <c r="AO64" s="375"/>
      <c r="AP64" s="375"/>
      <c r="AQ64" s="375"/>
      <c r="AR64" s="376"/>
      <c r="AS64" s="129"/>
      <c r="AT64" s="129"/>
      <c r="AU64" s="129"/>
      <c r="AV64" s="129"/>
      <c r="AW64" s="129"/>
      <c r="AX64" s="217"/>
      <c r="AY64" s="218"/>
      <c r="AZ64" s="218"/>
      <c r="BA64" s="218"/>
      <c r="BB64" s="218"/>
      <c r="BC64" s="219"/>
      <c r="BD64" s="218"/>
      <c r="BE64" s="218"/>
      <c r="BF64" s="218"/>
      <c r="BG64" s="219"/>
      <c r="BH64" s="128"/>
      <c r="BI64" s="129"/>
      <c r="BJ64" s="217"/>
      <c r="BK64" s="160"/>
      <c r="BL64" s="218"/>
      <c r="BM64" s="218"/>
      <c r="BN64" s="218"/>
      <c r="BO64" s="377"/>
    </row>
    <row r="67" spans="10:12" x14ac:dyDescent="0.25">
      <c r="J67" s="400" t="s">
        <v>672</v>
      </c>
      <c r="K67" s="400"/>
      <c r="L67" s="139">
        <f>L32-L37-L38-L39</f>
        <v>-10247921.047619049</v>
      </c>
    </row>
    <row r="68" spans="10:12" x14ac:dyDescent="0.25">
      <c r="J68" s="400"/>
      <c r="K68" s="400"/>
      <c r="L68" s="139"/>
    </row>
    <row r="69" spans="10:12" x14ac:dyDescent="0.25">
      <c r="J69" s="400" t="s">
        <v>673</v>
      </c>
      <c r="K69" s="400"/>
      <c r="L69" s="139">
        <f>+L63+L67</f>
        <v>5089729.9523809515</v>
      </c>
    </row>
    <row r="70" spans="10:12" x14ac:dyDescent="0.25">
      <c r="J70" s="400"/>
      <c r="K70" s="400"/>
      <c r="L70" s="139"/>
    </row>
    <row r="71" spans="10:12" x14ac:dyDescent="0.25">
      <c r="J71" s="400" t="s">
        <v>674</v>
      </c>
      <c r="K71" s="400"/>
      <c r="L71" s="139"/>
    </row>
    <row r="72" spans="10:12" x14ac:dyDescent="0.25">
      <c r="J72" s="378">
        <v>44642</v>
      </c>
      <c r="K72" s="400"/>
      <c r="L72" s="139">
        <f>+L69/4</f>
        <v>1272432.4880952379</v>
      </c>
    </row>
    <row r="73" spans="10:12" x14ac:dyDescent="0.25">
      <c r="J73" s="378">
        <v>44673</v>
      </c>
      <c r="K73" s="400"/>
      <c r="L73" s="139">
        <v>1272432.4880952379</v>
      </c>
    </row>
    <row r="74" spans="10:12" x14ac:dyDescent="0.25">
      <c r="J74" s="378">
        <v>44703</v>
      </c>
      <c r="K74" s="400"/>
      <c r="L74" s="139">
        <v>1272432.4880952379</v>
      </c>
    </row>
    <row r="75" spans="10:12" x14ac:dyDescent="0.25">
      <c r="J75" s="378">
        <v>44734</v>
      </c>
      <c r="K75" s="400"/>
      <c r="L75" s="139">
        <v>1272432.4880952379</v>
      </c>
    </row>
    <row r="76" spans="10:12" x14ac:dyDescent="0.25">
      <c r="J76" s="400"/>
      <c r="K76" s="400"/>
      <c r="L76" s="139"/>
    </row>
    <row r="77" spans="10:12" x14ac:dyDescent="0.25">
      <c r="J77" s="400"/>
      <c r="K77" s="400"/>
      <c r="L77" s="139">
        <f>SUM(L72:L76)</f>
        <v>5089729.9523809515</v>
      </c>
    </row>
    <row r="78" spans="10:12" x14ac:dyDescent="0.25">
      <c r="J78" s="400"/>
      <c r="K78" s="400"/>
      <c r="L78" s="139"/>
    </row>
    <row r="79" spans="10:12" x14ac:dyDescent="0.25">
      <c r="J79" s="400"/>
      <c r="K79" s="400"/>
      <c r="L79" s="139"/>
    </row>
    <row r="80" spans="10:12" x14ac:dyDescent="0.25">
      <c r="J80" s="400" t="s">
        <v>675</v>
      </c>
      <c r="K80" s="400"/>
      <c r="L80" s="139">
        <f>+L63</f>
        <v>15337651</v>
      </c>
    </row>
    <row r="81" spans="10:12" x14ac:dyDescent="0.25">
      <c r="J81" s="400" t="s">
        <v>676</v>
      </c>
      <c r="K81" s="400"/>
      <c r="L81" s="139">
        <f>+L49</f>
        <v>14892885</v>
      </c>
    </row>
    <row r="82" spans="10:12" ht="15.75" thickBot="1" x14ac:dyDescent="0.3">
      <c r="J82" s="400" t="s">
        <v>677</v>
      </c>
      <c r="K82" s="400"/>
      <c r="L82" s="380">
        <f>+L80-L81</f>
        <v>444766</v>
      </c>
    </row>
    <row r="83" spans="10:12" ht="15.75" thickTop="1" x14ac:dyDescent="0.25">
      <c r="J83" s="400"/>
      <c r="K83" s="400"/>
      <c r="L83" s="139"/>
    </row>
  </sheetData>
  <pageMargins left="0.7" right="0.7" top="0.75" bottom="0.75" header="0.3" footer="0.3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DAEE-6A64-46F6-8038-74380D196DB6}">
  <dimension ref="A1:F42"/>
  <sheetViews>
    <sheetView zoomScale="70" zoomScaleNormal="70" workbookViewId="0">
      <selection activeCell="D19" sqref="D19"/>
    </sheetView>
  </sheetViews>
  <sheetFormatPr defaultColWidth="9.140625" defaultRowHeight="18.75" x14ac:dyDescent="0.3"/>
  <cols>
    <col min="1" max="1" width="20.7109375" style="194" customWidth="1"/>
    <col min="2" max="2" width="90.140625" style="246" customWidth="1"/>
    <col min="3" max="3" width="22.85546875" style="347" bestFit="1" customWidth="1"/>
    <col min="4" max="4" width="60.5703125" style="258" customWidth="1"/>
    <col min="5" max="5" width="10.28515625" style="194" bestFit="1" customWidth="1"/>
    <col min="6" max="6" width="18" style="194" bestFit="1" customWidth="1"/>
    <col min="7" max="16384" width="9.140625" style="194"/>
  </cols>
  <sheetData>
    <row r="1" spans="1:5" x14ac:dyDescent="0.3">
      <c r="A1" s="247" t="s">
        <v>198</v>
      </c>
    </row>
    <row r="2" spans="1:5" x14ac:dyDescent="0.3">
      <c r="A2" s="247" t="s">
        <v>207</v>
      </c>
    </row>
    <row r="4" spans="1:5" s="250" customFormat="1" x14ac:dyDescent="0.3">
      <c r="A4" s="247" t="s">
        <v>501</v>
      </c>
      <c r="B4" s="248"/>
      <c r="C4" s="349"/>
      <c r="D4" s="252"/>
      <c r="E4" s="249"/>
    </row>
    <row r="5" spans="1:5" s="250" customFormat="1" ht="36.75" x14ac:dyDescent="0.3">
      <c r="A5" s="251"/>
      <c r="B5" s="257" t="s">
        <v>208</v>
      </c>
      <c r="C5" s="350">
        <v>12598.14</v>
      </c>
      <c r="D5" s="252" t="s">
        <v>209</v>
      </c>
      <c r="E5" s="249" t="s">
        <v>199</v>
      </c>
    </row>
    <row r="6" spans="1:5" s="250" customFormat="1" ht="36.75" x14ac:dyDescent="0.3">
      <c r="A6" s="251"/>
      <c r="B6" s="257" t="s">
        <v>210</v>
      </c>
      <c r="C6" s="350">
        <v>16320</v>
      </c>
      <c r="D6" s="252" t="s">
        <v>211</v>
      </c>
      <c r="E6" s="249" t="s">
        <v>199</v>
      </c>
    </row>
    <row r="7" spans="1:5" s="250" customFormat="1" ht="36.75" x14ac:dyDescent="0.3">
      <c r="A7" s="251"/>
      <c r="B7" s="257" t="s">
        <v>212</v>
      </c>
      <c r="C7" s="351">
        <v>37663.199999999997</v>
      </c>
      <c r="D7" s="252" t="s">
        <v>213</v>
      </c>
      <c r="E7" s="249" t="s">
        <v>199</v>
      </c>
    </row>
    <row r="8" spans="1:5" s="250" customFormat="1" x14ac:dyDescent="0.3">
      <c r="A8" s="251"/>
      <c r="B8" s="257" t="s">
        <v>214</v>
      </c>
      <c r="C8" s="350">
        <v>3648.79</v>
      </c>
      <c r="D8" s="252" t="s">
        <v>215</v>
      </c>
      <c r="E8" s="249"/>
    </row>
    <row r="9" spans="1:5" s="250" customFormat="1" ht="36.75" x14ac:dyDescent="0.3">
      <c r="A9" s="251"/>
      <c r="B9" s="257" t="s">
        <v>216</v>
      </c>
      <c r="C9" s="350">
        <v>52131.6</v>
      </c>
      <c r="D9" s="252" t="s">
        <v>200</v>
      </c>
      <c r="E9" s="249"/>
    </row>
    <row r="10" spans="1:5" s="250" customFormat="1" x14ac:dyDescent="0.3">
      <c r="A10" s="251"/>
      <c r="B10" s="257" t="s">
        <v>217</v>
      </c>
      <c r="C10" s="350">
        <v>31307.1</v>
      </c>
      <c r="D10" s="252" t="s">
        <v>218</v>
      </c>
      <c r="E10" s="249"/>
    </row>
    <row r="11" spans="1:5" s="250" customFormat="1" ht="36.75" x14ac:dyDescent="0.3">
      <c r="A11" s="251"/>
      <c r="B11" s="257" t="s">
        <v>219</v>
      </c>
      <c r="C11" s="349">
        <v>9000</v>
      </c>
      <c r="D11" s="252" t="s">
        <v>220</v>
      </c>
      <c r="E11" s="249"/>
    </row>
    <row r="12" spans="1:5" s="250" customFormat="1" ht="36.75" x14ac:dyDescent="0.3">
      <c r="A12" s="251"/>
      <c r="B12" s="257" t="s">
        <v>202</v>
      </c>
      <c r="C12" s="350">
        <v>30000</v>
      </c>
      <c r="D12" s="252" t="s">
        <v>221</v>
      </c>
      <c r="E12" s="249"/>
    </row>
    <row r="13" spans="1:5" s="250" customFormat="1" ht="18" x14ac:dyDescent="0.25">
      <c r="A13" s="252"/>
      <c r="B13" s="310" t="s">
        <v>222</v>
      </c>
      <c r="C13" s="352">
        <f>SUM(C5:C12)</f>
        <v>192668.83</v>
      </c>
      <c r="D13" s="252"/>
      <c r="E13" s="249"/>
    </row>
    <row r="14" spans="1:5" s="250" customFormat="1" ht="18" x14ac:dyDescent="0.25">
      <c r="A14" s="254"/>
      <c r="B14" s="253"/>
      <c r="C14" s="353"/>
      <c r="D14" s="252"/>
      <c r="E14" s="249"/>
    </row>
    <row r="15" spans="1:5" x14ac:dyDescent="0.3">
      <c r="A15" s="255"/>
      <c r="B15" s="256"/>
      <c r="C15" s="354"/>
      <c r="D15" s="259"/>
      <c r="E15" s="255"/>
    </row>
    <row r="16" spans="1:5" x14ac:dyDescent="0.3">
      <c r="B16" s="246" t="s">
        <v>513</v>
      </c>
      <c r="C16" s="347">
        <f>+C11</f>
        <v>9000</v>
      </c>
    </row>
    <row r="18" spans="1:6" x14ac:dyDescent="0.3">
      <c r="B18" s="311" t="s">
        <v>502</v>
      </c>
    </row>
    <row r="19" spans="1:6" x14ac:dyDescent="0.3">
      <c r="B19" s="314" t="s">
        <v>506</v>
      </c>
    </row>
    <row r="23" spans="1:6" x14ac:dyDescent="0.3">
      <c r="A23" s="194" t="s">
        <v>646</v>
      </c>
      <c r="B23" s="257"/>
      <c r="C23" s="349"/>
    </row>
    <row r="24" spans="1:6" x14ac:dyDescent="0.3">
      <c r="B24" s="257" t="s">
        <v>647</v>
      </c>
      <c r="C24" s="349">
        <v>483223</v>
      </c>
    </row>
    <row r="25" spans="1:6" x14ac:dyDescent="0.3">
      <c r="B25" s="257" t="s">
        <v>648</v>
      </c>
      <c r="C25" s="349">
        <v>183709</v>
      </c>
    </row>
    <row r="26" spans="1:6" x14ac:dyDescent="0.3">
      <c r="A26" s="247"/>
      <c r="B26" s="246" t="s">
        <v>649</v>
      </c>
      <c r="C26" s="347">
        <v>13023927.92</v>
      </c>
    </row>
    <row r="27" spans="1:6" x14ac:dyDescent="0.3">
      <c r="B27" s="310" t="s">
        <v>650</v>
      </c>
      <c r="C27" s="352">
        <f>SUM(C24:C26)</f>
        <v>13690859.92</v>
      </c>
    </row>
    <row r="30" spans="1:6" x14ac:dyDescent="0.3">
      <c r="A30" s="422" t="s">
        <v>651</v>
      </c>
      <c r="B30" s="423"/>
      <c r="C30" s="424">
        <f>+C27+C13</f>
        <v>13883528.75</v>
      </c>
    </row>
    <row r="32" spans="1:6" x14ac:dyDescent="0.3">
      <c r="A32" s="255"/>
      <c r="B32" s="256"/>
      <c r="C32" s="354"/>
      <c r="D32" s="259"/>
      <c r="F32" s="381"/>
    </row>
    <row r="33" spans="1:6" x14ac:dyDescent="0.3">
      <c r="A33" s="255"/>
      <c r="B33" s="256"/>
      <c r="C33" s="354"/>
      <c r="D33" s="259"/>
      <c r="F33" s="381"/>
    </row>
    <row r="34" spans="1:6" x14ac:dyDescent="0.3">
      <c r="A34" s="255"/>
      <c r="B34" s="256"/>
      <c r="C34" s="354"/>
      <c r="D34" s="259"/>
      <c r="F34" s="381"/>
    </row>
    <row r="35" spans="1:6" x14ac:dyDescent="0.3">
      <c r="A35" s="255"/>
      <c r="B35" s="256"/>
      <c r="C35" s="354"/>
      <c r="D35" s="259"/>
    </row>
    <row r="36" spans="1:6" x14ac:dyDescent="0.3">
      <c r="A36" s="255"/>
      <c r="B36" s="256"/>
      <c r="C36" s="354"/>
      <c r="D36" s="259"/>
    </row>
    <row r="37" spans="1:6" x14ac:dyDescent="0.3">
      <c r="A37" s="255"/>
      <c r="B37" s="256"/>
      <c r="C37" s="354"/>
      <c r="D37" s="259"/>
    </row>
    <row r="38" spans="1:6" x14ac:dyDescent="0.3">
      <c r="A38" s="255"/>
      <c r="B38" s="256"/>
      <c r="C38" s="354"/>
      <c r="D38" s="259"/>
    </row>
    <row r="39" spans="1:6" x14ac:dyDescent="0.3">
      <c r="A39" s="255"/>
      <c r="B39" s="256"/>
      <c r="C39" s="354"/>
      <c r="D39" s="259"/>
    </row>
    <row r="40" spans="1:6" x14ac:dyDescent="0.3">
      <c r="A40" s="255"/>
      <c r="B40" s="256"/>
      <c r="C40" s="354"/>
      <c r="D40" s="259"/>
    </row>
    <row r="41" spans="1:6" x14ac:dyDescent="0.3">
      <c r="A41" s="255"/>
      <c r="B41" s="256"/>
      <c r="C41" s="354"/>
      <c r="D41" s="259"/>
    </row>
    <row r="42" spans="1:6" x14ac:dyDescent="0.3">
      <c r="A42" s="255"/>
      <c r="B42" s="256"/>
      <c r="C42" s="354"/>
      <c r="D42" s="2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CBB90-B759-423D-9CAD-F781786ACA4A}">
  <dimension ref="A1:X60"/>
  <sheetViews>
    <sheetView topLeftCell="A25" workbookViewId="0">
      <selection activeCell="K56" sqref="K56"/>
    </sheetView>
  </sheetViews>
  <sheetFormatPr defaultRowHeight="15" x14ac:dyDescent="0.25"/>
  <cols>
    <col min="1" max="5" width="3.42578125" customWidth="1"/>
    <col min="6" max="6" width="11.85546875" bestFit="1" customWidth="1"/>
    <col min="7" max="7" width="3.42578125" customWidth="1"/>
    <col min="9" max="9" width="3.42578125" customWidth="1"/>
    <col min="11" max="11" width="3.42578125" customWidth="1"/>
    <col min="12" max="12" width="26.7109375" bestFit="1" customWidth="1"/>
    <col min="13" max="13" width="3.42578125" customWidth="1"/>
    <col min="14" max="14" width="39" bestFit="1" customWidth="1"/>
    <col min="15" max="15" width="3.42578125" customWidth="1"/>
    <col min="16" max="16" width="12" bestFit="1" customWidth="1"/>
    <col min="17" max="17" width="14.28515625" bestFit="1" customWidth="1"/>
    <col min="18" max="18" width="10.85546875" bestFit="1" customWidth="1"/>
    <col min="24" max="24" width="10.140625" bestFit="1" customWidth="1"/>
  </cols>
  <sheetData>
    <row r="1" spans="1:18" ht="15.75" thickBot="1" x14ac:dyDescent="0.3">
      <c r="A1" s="341"/>
      <c r="B1" s="341"/>
      <c r="C1" s="341"/>
      <c r="D1" s="341"/>
      <c r="E1" s="341"/>
      <c r="F1" s="342" t="s">
        <v>519</v>
      </c>
      <c r="G1" s="341"/>
      <c r="H1" s="342" t="s">
        <v>520</v>
      </c>
      <c r="I1" s="341"/>
      <c r="J1" s="342" t="s">
        <v>521</v>
      </c>
      <c r="K1" s="341"/>
      <c r="L1" s="342" t="s">
        <v>522</v>
      </c>
      <c r="M1" s="341"/>
      <c r="N1" s="342" t="s">
        <v>523</v>
      </c>
      <c r="O1" s="341"/>
      <c r="P1" s="342" t="s">
        <v>524</v>
      </c>
      <c r="Q1" s="344" t="s">
        <v>525</v>
      </c>
      <c r="R1" s="344" t="s">
        <v>526</v>
      </c>
    </row>
    <row r="2" spans="1:18" ht="15.75" thickTop="1" x14ac:dyDescent="0.25">
      <c r="A2" s="335"/>
      <c r="B2" s="335" t="s">
        <v>527</v>
      </c>
      <c r="C2" s="335"/>
      <c r="D2" s="335"/>
      <c r="E2" s="335"/>
      <c r="F2" s="335"/>
      <c r="G2" s="335"/>
      <c r="H2" s="336"/>
      <c r="I2" s="335"/>
      <c r="J2" s="335"/>
      <c r="K2" s="335"/>
      <c r="L2" s="335"/>
      <c r="M2" s="335"/>
      <c r="N2" s="335"/>
      <c r="O2" s="335"/>
      <c r="P2" s="337"/>
      <c r="Q2" s="334"/>
      <c r="R2" s="334"/>
    </row>
    <row r="3" spans="1:18" x14ac:dyDescent="0.25">
      <c r="A3" s="335"/>
      <c r="B3" s="335"/>
      <c r="C3" s="335" t="s">
        <v>528</v>
      </c>
      <c r="D3" s="335"/>
      <c r="E3" s="335"/>
      <c r="F3" s="335"/>
      <c r="G3" s="335"/>
      <c r="H3" s="336"/>
      <c r="I3" s="335"/>
      <c r="J3" s="335"/>
      <c r="K3" s="335"/>
      <c r="L3" s="335"/>
      <c r="M3" s="335"/>
      <c r="N3" s="335"/>
      <c r="O3" s="335"/>
      <c r="P3" s="337"/>
      <c r="Q3" s="334"/>
      <c r="R3" s="334"/>
    </row>
    <row r="4" spans="1:18" x14ac:dyDescent="0.25">
      <c r="A4" s="338"/>
      <c r="B4" s="338"/>
      <c r="C4" s="338"/>
      <c r="D4" s="338"/>
      <c r="E4" s="338"/>
      <c r="F4" s="338" t="s">
        <v>529</v>
      </c>
      <c r="G4" s="338"/>
      <c r="H4" s="339">
        <v>44197</v>
      </c>
      <c r="I4" s="338"/>
      <c r="J4" s="338" t="s">
        <v>530</v>
      </c>
      <c r="K4" s="338"/>
      <c r="L4" s="338" t="s">
        <v>531</v>
      </c>
      <c r="M4" s="338"/>
      <c r="N4" s="338" t="s">
        <v>532</v>
      </c>
      <c r="O4" s="338"/>
      <c r="P4" s="333">
        <v>7000</v>
      </c>
      <c r="Q4" s="309"/>
      <c r="R4" s="309">
        <v>7000</v>
      </c>
    </row>
    <row r="5" spans="1:18" x14ac:dyDescent="0.25">
      <c r="A5" s="338"/>
      <c r="B5" s="338"/>
      <c r="C5" s="338"/>
      <c r="D5" s="338"/>
      <c r="E5" s="338"/>
      <c r="F5" s="338" t="s">
        <v>533</v>
      </c>
      <c r="G5" s="338"/>
      <c r="H5" s="339">
        <v>44284</v>
      </c>
      <c r="I5" s="338"/>
      <c r="J5" s="338" t="s">
        <v>534</v>
      </c>
      <c r="K5" s="338"/>
      <c r="L5" s="338" t="s">
        <v>535</v>
      </c>
      <c r="M5" s="338"/>
      <c r="N5" s="338" t="s">
        <v>536</v>
      </c>
      <c r="O5" s="338"/>
      <c r="P5" s="333">
        <v>20000</v>
      </c>
      <c r="Q5" s="309">
        <v>20000</v>
      </c>
      <c r="R5" s="309"/>
    </row>
    <row r="6" spans="1:18" x14ac:dyDescent="0.25">
      <c r="A6" s="338"/>
      <c r="B6" s="338"/>
      <c r="C6" s="338"/>
      <c r="D6" s="338"/>
      <c r="E6" s="338"/>
      <c r="F6" s="338" t="s">
        <v>529</v>
      </c>
      <c r="G6" s="338"/>
      <c r="H6" s="339">
        <v>44286</v>
      </c>
      <c r="I6" s="338"/>
      <c r="J6" s="338" t="s">
        <v>537</v>
      </c>
      <c r="K6" s="338"/>
      <c r="L6" s="338" t="s">
        <v>531</v>
      </c>
      <c r="M6" s="338"/>
      <c r="N6" s="338" t="s">
        <v>538</v>
      </c>
      <c r="O6" s="338"/>
      <c r="P6" s="333">
        <v>3500</v>
      </c>
      <c r="Q6" s="309"/>
      <c r="R6" s="309">
        <v>3500</v>
      </c>
    </row>
    <row r="7" spans="1:18" x14ac:dyDescent="0.25">
      <c r="A7" s="338"/>
      <c r="B7" s="338"/>
      <c r="C7" s="338"/>
      <c r="D7" s="338"/>
      <c r="E7" s="338"/>
      <c r="F7" s="338" t="s">
        <v>529</v>
      </c>
      <c r="G7" s="338"/>
      <c r="H7" s="339">
        <v>44320</v>
      </c>
      <c r="I7" s="338"/>
      <c r="J7" s="338" t="s">
        <v>539</v>
      </c>
      <c r="K7" s="338"/>
      <c r="L7" s="338" t="s">
        <v>540</v>
      </c>
      <c r="M7" s="338"/>
      <c r="N7" s="338" t="s">
        <v>541</v>
      </c>
      <c r="O7" s="338"/>
      <c r="P7" s="333">
        <v>3595.93</v>
      </c>
      <c r="Q7" s="309"/>
      <c r="R7" s="309">
        <v>3595.93</v>
      </c>
    </row>
    <row r="8" spans="1:18" x14ac:dyDescent="0.25">
      <c r="A8" s="338"/>
      <c r="B8" s="338"/>
      <c r="C8" s="338"/>
      <c r="D8" s="338"/>
      <c r="E8" s="338"/>
      <c r="F8" s="338" t="s">
        <v>529</v>
      </c>
      <c r="G8" s="338"/>
      <c r="H8" s="339">
        <v>44322</v>
      </c>
      <c r="I8" s="338"/>
      <c r="J8" s="338" t="s">
        <v>542</v>
      </c>
      <c r="K8" s="338"/>
      <c r="L8" s="338" t="s">
        <v>531</v>
      </c>
      <c r="M8" s="338"/>
      <c r="N8" s="338" t="s">
        <v>543</v>
      </c>
      <c r="O8" s="338"/>
      <c r="P8" s="333">
        <v>5250</v>
      </c>
      <c r="Q8" s="309"/>
      <c r="R8" s="309">
        <v>5250</v>
      </c>
    </row>
    <row r="9" spans="1:18" x14ac:dyDescent="0.25">
      <c r="A9" s="338"/>
      <c r="B9" s="338"/>
      <c r="C9" s="338"/>
      <c r="D9" s="338"/>
      <c r="E9" s="338"/>
      <c r="F9" s="338" t="s">
        <v>529</v>
      </c>
      <c r="G9" s="338"/>
      <c r="H9" s="339">
        <v>44344</v>
      </c>
      <c r="I9" s="338"/>
      <c r="J9" s="338" t="s">
        <v>544</v>
      </c>
      <c r="K9" s="338"/>
      <c r="L9" s="338" t="s">
        <v>545</v>
      </c>
      <c r="M9" s="338"/>
      <c r="N9" s="338" t="s">
        <v>546</v>
      </c>
      <c r="O9" s="338"/>
      <c r="P9" s="333">
        <v>5808</v>
      </c>
      <c r="Q9" s="309">
        <v>5808</v>
      </c>
      <c r="R9" s="309"/>
    </row>
    <row r="10" spans="1:18" x14ac:dyDescent="0.25">
      <c r="A10" s="338"/>
      <c r="B10" s="338"/>
      <c r="C10" s="338"/>
      <c r="D10" s="338"/>
      <c r="E10" s="338"/>
      <c r="F10" s="338" t="s">
        <v>529</v>
      </c>
      <c r="G10" s="338"/>
      <c r="H10" s="339">
        <v>44347</v>
      </c>
      <c r="I10" s="338"/>
      <c r="J10" s="338" t="s">
        <v>547</v>
      </c>
      <c r="K10" s="338"/>
      <c r="L10" s="338" t="s">
        <v>531</v>
      </c>
      <c r="M10" s="338"/>
      <c r="N10" s="338" t="s">
        <v>548</v>
      </c>
      <c r="O10" s="338"/>
      <c r="P10" s="333">
        <v>5519.64</v>
      </c>
      <c r="Q10" s="309"/>
      <c r="R10" s="309">
        <v>5519.64</v>
      </c>
    </row>
    <row r="11" spans="1:18" x14ac:dyDescent="0.25">
      <c r="A11" s="338"/>
      <c r="B11" s="338"/>
      <c r="C11" s="338"/>
      <c r="D11" s="338"/>
      <c r="E11" s="338"/>
      <c r="F11" s="338" t="s">
        <v>529</v>
      </c>
      <c r="G11" s="338"/>
      <c r="H11" s="339">
        <v>44348</v>
      </c>
      <c r="I11" s="338"/>
      <c r="J11" s="338" t="s">
        <v>549</v>
      </c>
      <c r="K11" s="338"/>
      <c r="L11" s="338" t="s">
        <v>550</v>
      </c>
      <c r="M11" s="338"/>
      <c r="N11" s="338" t="s">
        <v>551</v>
      </c>
      <c r="O11" s="338"/>
      <c r="P11" s="333">
        <v>6440</v>
      </c>
      <c r="Q11" s="309"/>
      <c r="R11" s="309">
        <v>6440</v>
      </c>
    </row>
    <row r="12" spans="1:18" x14ac:dyDescent="0.25">
      <c r="A12" s="338"/>
      <c r="B12" s="338"/>
      <c r="C12" s="338"/>
      <c r="D12" s="338"/>
      <c r="E12" s="338"/>
      <c r="F12" s="338" t="s">
        <v>529</v>
      </c>
      <c r="G12" s="338"/>
      <c r="H12" s="339">
        <v>44355</v>
      </c>
      <c r="I12" s="338"/>
      <c r="J12" s="338" t="s">
        <v>552</v>
      </c>
      <c r="K12" s="338"/>
      <c r="L12" s="338" t="s">
        <v>553</v>
      </c>
      <c r="M12" s="338"/>
      <c r="N12" s="338" t="s">
        <v>554</v>
      </c>
      <c r="O12" s="338"/>
      <c r="P12" s="333">
        <v>3500</v>
      </c>
      <c r="Q12" s="309"/>
      <c r="R12" s="309">
        <v>3500</v>
      </c>
    </row>
    <row r="13" spans="1:18" x14ac:dyDescent="0.25">
      <c r="A13" s="338"/>
      <c r="B13" s="338"/>
      <c r="C13" s="338"/>
      <c r="D13" s="338"/>
      <c r="E13" s="338"/>
      <c r="F13" s="338" t="s">
        <v>529</v>
      </c>
      <c r="G13" s="338"/>
      <c r="H13" s="339">
        <v>44377</v>
      </c>
      <c r="I13" s="338"/>
      <c r="J13" s="338" t="s">
        <v>555</v>
      </c>
      <c r="K13" s="338"/>
      <c r="L13" s="338" t="s">
        <v>545</v>
      </c>
      <c r="M13" s="338"/>
      <c r="N13" s="338" t="s">
        <v>556</v>
      </c>
      <c r="O13" s="338"/>
      <c r="P13" s="333">
        <v>3577.5</v>
      </c>
      <c r="Q13" s="309">
        <v>3577.5</v>
      </c>
      <c r="R13" s="309"/>
    </row>
    <row r="14" spans="1:18" x14ac:dyDescent="0.25">
      <c r="A14" s="338"/>
      <c r="B14" s="338"/>
      <c r="C14" s="338"/>
      <c r="D14" s="338"/>
      <c r="E14" s="338"/>
      <c r="F14" s="338" t="s">
        <v>529</v>
      </c>
      <c r="G14" s="338"/>
      <c r="H14" s="339">
        <v>44377</v>
      </c>
      <c r="I14" s="338"/>
      <c r="J14" s="338" t="s">
        <v>557</v>
      </c>
      <c r="K14" s="338"/>
      <c r="L14" s="338" t="s">
        <v>531</v>
      </c>
      <c r="M14" s="338"/>
      <c r="N14" s="338" t="s">
        <v>558</v>
      </c>
      <c r="O14" s="338"/>
      <c r="P14" s="333">
        <v>5250</v>
      </c>
      <c r="Q14" s="309"/>
      <c r="R14" s="309">
        <v>5250</v>
      </c>
    </row>
    <row r="15" spans="1:18" x14ac:dyDescent="0.25">
      <c r="A15" s="338"/>
      <c r="B15" s="338"/>
      <c r="C15" s="338"/>
      <c r="D15" s="338"/>
      <c r="E15" s="338"/>
      <c r="F15" s="338" t="s">
        <v>529</v>
      </c>
      <c r="G15" s="338"/>
      <c r="H15" s="339">
        <v>44391</v>
      </c>
      <c r="I15" s="338"/>
      <c r="J15" s="338" t="s">
        <v>559</v>
      </c>
      <c r="K15" s="338"/>
      <c r="L15" s="338" t="s">
        <v>560</v>
      </c>
      <c r="M15" s="338"/>
      <c r="N15" s="338" t="s">
        <v>561</v>
      </c>
      <c r="O15" s="338"/>
      <c r="P15" s="333">
        <v>100</v>
      </c>
      <c r="Q15" s="309">
        <v>100</v>
      </c>
      <c r="R15" s="309"/>
    </row>
    <row r="16" spans="1:18" x14ac:dyDescent="0.25">
      <c r="A16" s="338"/>
      <c r="B16" s="338"/>
      <c r="C16" s="338"/>
      <c r="D16" s="338"/>
      <c r="E16" s="338"/>
      <c r="F16" s="338" t="s">
        <v>529</v>
      </c>
      <c r="G16" s="338"/>
      <c r="H16" s="339">
        <v>44398</v>
      </c>
      <c r="I16" s="338"/>
      <c r="J16" s="338" t="s">
        <v>562</v>
      </c>
      <c r="K16" s="338"/>
      <c r="L16" s="338" t="s">
        <v>563</v>
      </c>
      <c r="M16" s="338"/>
      <c r="N16" s="338" t="s">
        <v>564</v>
      </c>
      <c r="O16" s="338"/>
      <c r="P16" s="333">
        <v>2500</v>
      </c>
      <c r="Q16" s="309"/>
      <c r="R16" s="309">
        <v>2500</v>
      </c>
    </row>
    <row r="17" spans="1:21" x14ac:dyDescent="0.25">
      <c r="A17" s="338"/>
      <c r="B17" s="338"/>
      <c r="C17" s="338"/>
      <c r="D17" s="338"/>
      <c r="E17" s="338"/>
      <c r="F17" s="338" t="s">
        <v>529</v>
      </c>
      <c r="G17" s="338"/>
      <c r="H17" s="339">
        <v>44404</v>
      </c>
      <c r="I17" s="338"/>
      <c r="J17" s="338" t="s">
        <v>565</v>
      </c>
      <c r="K17" s="338"/>
      <c r="L17" s="338" t="s">
        <v>531</v>
      </c>
      <c r="M17" s="338"/>
      <c r="N17" s="338" t="s">
        <v>566</v>
      </c>
      <c r="O17" s="338"/>
      <c r="P17" s="333">
        <v>5273.4</v>
      </c>
      <c r="Q17" s="309"/>
      <c r="R17" s="309">
        <v>5273.4</v>
      </c>
    </row>
    <row r="18" spans="1:21" x14ac:dyDescent="0.25">
      <c r="A18" s="338"/>
      <c r="B18" s="338"/>
      <c r="C18" s="338"/>
      <c r="D18" s="338"/>
      <c r="E18" s="338"/>
      <c r="F18" s="338" t="s">
        <v>529</v>
      </c>
      <c r="G18" s="338"/>
      <c r="H18" s="339">
        <v>44419</v>
      </c>
      <c r="I18" s="338"/>
      <c r="J18" s="338" t="s">
        <v>567</v>
      </c>
      <c r="K18" s="338"/>
      <c r="L18" s="338" t="s">
        <v>568</v>
      </c>
      <c r="M18" s="338"/>
      <c r="N18" s="338" t="s">
        <v>569</v>
      </c>
      <c r="O18" s="338"/>
      <c r="P18" s="333">
        <v>4420</v>
      </c>
      <c r="Q18" s="309"/>
      <c r="R18" s="309">
        <v>4420</v>
      </c>
    </row>
    <row r="19" spans="1:21" x14ac:dyDescent="0.25">
      <c r="A19" s="338"/>
      <c r="B19" s="338"/>
      <c r="C19" s="338"/>
      <c r="D19" s="338"/>
      <c r="E19" s="338"/>
      <c r="F19" s="338" t="s">
        <v>529</v>
      </c>
      <c r="G19" s="338"/>
      <c r="H19" s="339">
        <v>44439</v>
      </c>
      <c r="I19" s="338"/>
      <c r="J19" s="338" t="s">
        <v>570</v>
      </c>
      <c r="K19" s="338"/>
      <c r="L19" s="338" t="s">
        <v>531</v>
      </c>
      <c r="M19" s="338"/>
      <c r="N19" s="338" t="s">
        <v>571</v>
      </c>
      <c r="O19" s="338"/>
      <c r="P19" s="333">
        <v>5250</v>
      </c>
      <c r="Q19" s="309"/>
      <c r="R19" s="309">
        <v>5250</v>
      </c>
    </row>
    <row r="20" spans="1:21" x14ac:dyDescent="0.25">
      <c r="A20" s="338"/>
      <c r="B20" s="338"/>
      <c r="C20" s="338"/>
      <c r="D20" s="338"/>
      <c r="E20" s="338"/>
      <c r="F20" s="338" t="s">
        <v>529</v>
      </c>
      <c r="G20" s="338"/>
      <c r="H20" s="339">
        <v>44441</v>
      </c>
      <c r="I20" s="338"/>
      <c r="J20" s="338" t="s">
        <v>572</v>
      </c>
      <c r="K20" s="338"/>
      <c r="L20" s="338" t="s">
        <v>540</v>
      </c>
      <c r="M20" s="338"/>
      <c r="N20" s="338" t="s">
        <v>541</v>
      </c>
      <c r="O20" s="338"/>
      <c r="P20" s="333">
        <v>7108.75</v>
      </c>
      <c r="Q20" s="309"/>
      <c r="R20" s="309">
        <v>7108.75</v>
      </c>
    </row>
    <row r="21" spans="1:21" x14ac:dyDescent="0.25">
      <c r="A21" s="338"/>
      <c r="B21" s="338"/>
      <c r="C21" s="338"/>
      <c r="D21" s="338"/>
      <c r="E21" s="338"/>
      <c r="F21" s="338" t="s">
        <v>529</v>
      </c>
      <c r="G21" s="338"/>
      <c r="H21" s="339">
        <v>44456</v>
      </c>
      <c r="I21" s="338"/>
      <c r="J21" s="338" t="s">
        <v>573</v>
      </c>
      <c r="K21" s="338"/>
      <c r="L21" s="338" t="s">
        <v>568</v>
      </c>
      <c r="M21" s="338"/>
      <c r="N21" s="338" t="s">
        <v>574</v>
      </c>
      <c r="O21" s="338"/>
      <c r="P21" s="333">
        <v>5366.25</v>
      </c>
      <c r="Q21" s="309"/>
      <c r="R21" s="309">
        <v>5366.25</v>
      </c>
    </row>
    <row r="22" spans="1:21" x14ac:dyDescent="0.25">
      <c r="A22" s="338"/>
      <c r="B22" s="338"/>
      <c r="C22" s="338"/>
      <c r="D22" s="338"/>
      <c r="E22" s="338"/>
      <c r="F22" s="338" t="s">
        <v>529</v>
      </c>
      <c r="G22" s="338"/>
      <c r="H22" s="339">
        <v>44456</v>
      </c>
      <c r="I22" s="338"/>
      <c r="J22" s="338" t="s">
        <v>575</v>
      </c>
      <c r="K22" s="338"/>
      <c r="L22" s="338" t="s">
        <v>563</v>
      </c>
      <c r="M22" s="338"/>
      <c r="N22" s="338" t="s">
        <v>564</v>
      </c>
      <c r="O22" s="338"/>
      <c r="P22" s="333">
        <v>3400</v>
      </c>
      <c r="Q22" s="309"/>
      <c r="R22" s="309">
        <v>3400</v>
      </c>
    </row>
    <row r="23" spans="1:21" x14ac:dyDescent="0.25">
      <c r="A23" s="338"/>
      <c r="B23" s="338"/>
      <c r="C23" s="338"/>
      <c r="D23" s="338"/>
      <c r="E23" s="338"/>
      <c r="F23" s="338" t="s">
        <v>529</v>
      </c>
      <c r="G23" s="338"/>
      <c r="H23" s="339">
        <v>44477</v>
      </c>
      <c r="I23" s="338"/>
      <c r="J23" s="338" t="s">
        <v>576</v>
      </c>
      <c r="K23" s="338"/>
      <c r="L23" s="338" t="s">
        <v>568</v>
      </c>
      <c r="M23" s="338"/>
      <c r="N23" s="338" t="s">
        <v>577</v>
      </c>
      <c r="O23" s="338"/>
      <c r="P23" s="333">
        <v>3360</v>
      </c>
      <c r="Q23" s="309"/>
      <c r="R23" s="309">
        <v>3360</v>
      </c>
    </row>
    <row r="24" spans="1:21" x14ac:dyDescent="0.25">
      <c r="A24" s="338"/>
      <c r="B24" s="338"/>
      <c r="C24" s="338"/>
      <c r="D24" s="338"/>
      <c r="E24" s="338"/>
      <c r="F24" s="338" t="s">
        <v>578</v>
      </c>
      <c r="G24" s="338"/>
      <c r="H24" s="339">
        <v>44488</v>
      </c>
      <c r="I24" s="338"/>
      <c r="J24" s="338" t="s">
        <v>579</v>
      </c>
      <c r="K24" s="338"/>
      <c r="L24" s="338"/>
      <c r="M24" s="338"/>
      <c r="N24" s="338" t="s">
        <v>580</v>
      </c>
      <c r="O24" s="338"/>
      <c r="P24" s="333">
        <v>-20000</v>
      </c>
      <c r="Q24" s="309">
        <v>-20000</v>
      </c>
      <c r="R24" s="309"/>
    </row>
    <row r="25" spans="1:21" x14ac:dyDescent="0.25">
      <c r="A25" s="338"/>
      <c r="B25" s="338"/>
      <c r="C25" s="338"/>
      <c r="D25" s="338"/>
      <c r="E25" s="338"/>
      <c r="F25" s="338" t="s">
        <v>533</v>
      </c>
      <c r="G25" s="338"/>
      <c r="H25" s="339">
        <v>44489</v>
      </c>
      <c r="I25" s="338"/>
      <c r="J25" s="338" t="s">
        <v>534</v>
      </c>
      <c r="K25" s="338"/>
      <c r="L25" s="338" t="s">
        <v>535</v>
      </c>
      <c r="M25" s="338"/>
      <c r="N25" s="338" t="s">
        <v>581</v>
      </c>
      <c r="O25" s="338"/>
      <c r="P25" s="333">
        <v>13014998.23</v>
      </c>
      <c r="Q25" s="309">
        <v>13014998.23</v>
      </c>
      <c r="R25" s="309"/>
    </row>
    <row r="26" spans="1:21" x14ac:dyDescent="0.25">
      <c r="A26" s="338"/>
      <c r="B26" s="338"/>
      <c r="C26" s="338"/>
      <c r="D26" s="338"/>
      <c r="E26" s="338"/>
      <c r="F26" s="338" t="s">
        <v>533</v>
      </c>
      <c r="G26" s="338"/>
      <c r="H26" s="339">
        <v>44489</v>
      </c>
      <c r="I26" s="338"/>
      <c r="J26" s="338" t="s">
        <v>534</v>
      </c>
      <c r="K26" s="338"/>
      <c r="L26" s="338" t="s">
        <v>535</v>
      </c>
      <c r="M26" s="338"/>
      <c r="N26" s="338" t="s">
        <v>582</v>
      </c>
      <c r="O26" s="338"/>
      <c r="P26" s="333">
        <v>-100</v>
      </c>
      <c r="Q26" s="309">
        <v>-100</v>
      </c>
      <c r="R26" s="309"/>
    </row>
    <row r="27" spans="1:21" x14ac:dyDescent="0.25">
      <c r="A27" s="338"/>
      <c r="B27" s="338"/>
      <c r="C27" s="338"/>
      <c r="D27" s="338"/>
      <c r="E27" s="338"/>
      <c r="F27" s="338" t="s">
        <v>529</v>
      </c>
      <c r="G27" s="338"/>
      <c r="H27" s="339">
        <v>44504</v>
      </c>
      <c r="I27" s="338"/>
      <c r="J27" s="338" t="s">
        <v>583</v>
      </c>
      <c r="K27" s="338"/>
      <c r="L27" s="338" t="s">
        <v>584</v>
      </c>
      <c r="M27" s="338"/>
      <c r="N27" s="338" t="s">
        <v>585</v>
      </c>
      <c r="O27" s="338"/>
      <c r="P27" s="345">
        <v>455.81</v>
      </c>
      <c r="Q27" s="309">
        <v>-455.81</v>
      </c>
      <c r="R27" s="309">
        <v>455.81</v>
      </c>
    </row>
    <row r="28" spans="1:21" s="348" customFormat="1" x14ac:dyDescent="0.25">
      <c r="A28" s="338"/>
      <c r="B28" s="338"/>
      <c r="C28" s="338"/>
      <c r="D28" s="338"/>
      <c r="E28" s="338"/>
      <c r="F28" s="355" t="s">
        <v>529</v>
      </c>
      <c r="G28" s="355"/>
      <c r="H28" s="356">
        <v>44500</v>
      </c>
      <c r="I28" s="355"/>
      <c r="J28" s="355" t="s">
        <v>652</v>
      </c>
      <c r="K28" s="355"/>
      <c r="L28" s="355" t="s">
        <v>653</v>
      </c>
      <c r="M28" s="355"/>
      <c r="N28" s="355" t="s">
        <v>654</v>
      </c>
      <c r="O28" s="355"/>
      <c r="P28" s="355"/>
      <c r="Q28" s="355"/>
      <c r="R28" s="357">
        <v>20812.5</v>
      </c>
      <c r="S28" s="355"/>
      <c r="T28" s="355"/>
      <c r="U28" s="355"/>
    </row>
    <row r="29" spans="1:21" s="348" customFormat="1" x14ac:dyDescent="0.25">
      <c r="A29" s="338"/>
      <c r="B29" s="338"/>
      <c r="C29" s="338"/>
      <c r="D29" s="338"/>
      <c r="E29" s="338"/>
      <c r="F29" s="355" t="s">
        <v>529</v>
      </c>
      <c r="G29" s="355"/>
      <c r="H29" s="356">
        <v>44500</v>
      </c>
      <c r="I29" s="355"/>
      <c r="J29" s="355" t="s">
        <v>655</v>
      </c>
      <c r="K29" s="355"/>
      <c r="L29" s="355" t="s">
        <v>656</v>
      </c>
      <c r="M29" s="355"/>
      <c r="N29" s="355" t="s">
        <v>657</v>
      </c>
      <c r="O29" s="355"/>
      <c r="P29" s="355"/>
      <c r="Q29" s="355"/>
      <c r="R29" s="357">
        <v>2635</v>
      </c>
      <c r="S29" s="355"/>
      <c r="T29" s="355"/>
      <c r="U29" s="355"/>
    </row>
    <row r="30" spans="1:21" s="348" customFormat="1" x14ac:dyDescent="0.25">
      <c r="A30" s="338"/>
      <c r="B30" s="338"/>
      <c r="C30" s="338"/>
      <c r="D30" s="338"/>
      <c r="E30" s="338"/>
      <c r="F30" s="355" t="s">
        <v>529</v>
      </c>
      <c r="G30" s="355"/>
      <c r="H30" s="356">
        <v>44501</v>
      </c>
      <c r="I30" s="355"/>
      <c r="J30" s="355" t="s">
        <v>658</v>
      </c>
      <c r="K30" s="355"/>
      <c r="L30" s="355" t="s">
        <v>659</v>
      </c>
      <c r="M30" s="355"/>
      <c r="N30" s="355" t="s">
        <v>660</v>
      </c>
      <c r="O30" s="355"/>
      <c r="P30" s="355"/>
      <c r="Q30" s="355"/>
      <c r="R30" s="357">
        <v>6800</v>
      </c>
      <c r="S30" s="355"/>
      <c r="T30" s="355"/>
      <c r="U30" s="355"/>
    </row>
    <row r="31" spans="1:21" s="348" customFormat="1" x14ac:dyDescent="0.25">
      <c r="A31" s="338"/>
      <c r="B31" s="338"/>
      <c r="C31" s="338"/>
      <c r="D31" s="338"/>
      <c r="E31" s="338"/>
      <c r="F31" s="355" t="s">
        <v>529</v>
      </c>
      <c r="G31" s="355"/>
      <c r="H31" s="356">
        <v>44504</v>
      </c>
      <c r="I31" s="355"/>
      <c r="J31" s="355" t="s">
        <v>583</v>
      </c>
      <c r="K31" s="355"/>
      <c r="L31" s="355" t="s">
        <v>584</v>
      </c>
      <c r="M31" s="355"/>
      <c r="N31" s="355" t="s">
        <v>585</v>
      </c>
      <c r="O31" s="355"/>
      <c r="P31" s="355"/>
      <c r="Q31" s="355"/>
      <c r="R31" s="357">
        <v>429</v>
      </c>
      <c r="S31" s="355"/>
      <c r="T31" s="355"/>
      <c r="U31" s="355"/>
    </row>
    <row r="32" spans="1:21" s="348" customFormat="1" x14ac:dyDescent="0.25">
      <c r="A32" s="338"/>
      <c r="B32" s="338"/>
      <c r="C32" s="338"/>
      <c r="D32" s="338"/>
      <c r="E32" s="338"/>
      <c r="F32" s="355" t="s">
        <v>529</v>
      </c>
      <c r="G32" s="355"/>
      <c r="H32" s="356">
        <v>44511</v>
      </c>
      <c r="I32" s="355"/>
      <c r="J32" s="355" t="s">
        <v>661</v>
      </c>
      <c r="K32" s="355"/>
      <c r="L32" s="355" t="s">
        <v>531</v>
      </c>
      <c r="M32" s="355"/>
      <c r="N32" s="355" t="s">
        <v>662</v>
      </c>
      <c r="O32" s="355"/>
      <c r="P32" s="355"/>
      <c r="Q32" s="355"/>
      <c r="R32" s="357">
        <v>10500</v>
      </c>
      <c r="S32" s="355"/>
      <c r="T32" s="355"/>
      <c r="U32" s="355"/>
    </row>
    <row r="33" spans="1:21" s="348" customFormat="1" x14ac:dyDescent="0.25">
      <c r="A33" s="338"/>
      <c r="B33" s="338"/>
      <c r="C33" s="338"/>
      <c r="D33" s="338"/>
      <c r="E33" s="338"/>
      <c r="F33" s="355" t="s">
        <v>529</v>
      </c>
      <c r="G33" s="355"/>
      <c r="H33" s="356">
        <v>44512</v>
      </c>
      <c r="I33" s="355"/>
      <c r="J33" s="355" t="s">
        <v>663</v>
      </c>
      <c r="K33" s="355"/>
      <c r="L33" s="355" t="s">
        <v>568</v>
      </c>
      <c r="M33" s="355"/>
      <c r="N33" s="355" t="s">
        <v>664</v>
      </c>
      <c r="O33" s="355"/>
      <c r="P33" s="355"/>
      <c r="Q33" s="355"/>
      <c r="R33" s="358">
        <v>7581.25</v>
      </c>
      <c r="S33" s="355"/>
      <c r="T33" s="355"/>
      <c r="U33" s="355"/>
    </row>
    <row r="34" spans="1:21" s="361" customFormat="1" x14ac:dyDescent="0.25">
      <c r="A34" s="359"/>
      <c r="B34" s="359"/>
      <c r="C34" s="359"/>
      <c r="D34" s="359"/>
      <c r="E34" s="359"/>
      <c r="F34" s="383" t="s">
        <v>529</v>
      </c>
      <c r="G34" s="383"/>
      <c r="H34" s="384">
        <v>44522</v>
      </c>
      <c r="I34" s="383"/>
      <c r="J34" s="383" t="s">
        <v>678</v>
      </c>
      <c r="K34" s="383"/>
      <c r="L34" s="383" t="s">
        <v>540</v>
      </c>
      <c r="M34" s="383"/>
      <c r="N34" s="383" t="s">
        <v>541</v>
      </c>
      <c r="O34" s="383"/>
      <c r="P34" s="383"/>
      <c r="Q34" s="383"/>
      <c r="R34" s="385">
        <v>1624</v>
      </c>
      <c r="S34" s="383"/>
      <c r="T34" s="383"/>
      <c r="U34" s="383"/>
    </row>
    <row r="35" spans="1:21" s="361" customFormat="1" x14ac:dyDescent="0.25">
      <c r="A35" s="359"/>
      <c r="B35" s="359"/>
      <c r="C35" s="359"/>
      <c r="D35" s="359"/>
      <c r="E35" s="359"/>
      <c r="F35" s="383" t="s">
        <v>529</v>
      </c>
      <c r="G35" s="383"/>
      <c r="H35" s="384">
        <v>44522</v>
      </c>
      <c r="I35" s="383"/>
      <c r="J35" s="383" t="s">
        <v>679</v>
      </c>
      <c r="K35" s="383"/>
      <c r="L35" s="383" t="s">
        <v>531</v>
      </c>
      <c r="M35" s="383"/>
      <c r="N35" s="383" t="s">
        <v>680</v>
      </c>
      <c r="O35" s="383"/>
      <c r="P35" s="383"/>
      <c r="Q35" s="383"/>
      <c r="R35" s="385">
        <v>5250</v>
      </c>
      <c r="S35" s="383"/>
      <c r="T35" s="383"/>
      <c r="U35" s="383"/>
    </row>
    <row r="36" spans="1:21" s="361" customFormat="1" x14ac:dyDescent="0.25">
      <c r="A36" s="359"/>
      <c r="B36" s="359"/>
      <c r="C36" s="359"/>
      <c r="D36" s="359"/>
      <c r="E36" s="359"/>
      <c r="F36" s="383" t="s">
        <v>529</v>
      </c>
      <c r="G36" s="383"/>
      <c r="H36" s="384">
        <v>44530</v>
      </c>
      <c r="I36" s="383"/>
      <c r="J36" s="383" t="s">
        <v>681</v>
      </c>
      <c r="K36" s="383"/>
      <c r="L36" s="383" t="s">
        <v>653</v>
      </c>
      <c r="M36" s="383"/>
      <c r="N36" s="383" t="s">
        <v>654</v>
      </c>
      <c r="O36" s="383"/>
      <c r="P36" s="383"/>
      <c r="Q36" s="383"/>
      <c r="R36" s="385">
        <v>20845.32</v>
      </c>
      <c r="S36" s="383"/>
      <c r="T36" s="383"/>
      <c r="U36" s="383"/>
    </row>
    <row r="37" spans="1:21" s="361" customFormat="1" x14ac:dyDescent="0.25">
      <c r="A37" s="359"/>
      <c r="B37" s="359"/>
      <c r="C37" s="359"/>
      <c r="D37" s="359"/>
      <c r="E37" s="359"/>
      <c r="F37" s="383" t="s">
        <v>529</v>
      </c>
      <c r="G37" s="383"/>
      <c r="H37" s="384">
        <v>44530</v>
      </c>
      <c r="I37" s="383"/>
      <c r="J37" s="383" t="s">
        <v>682</v>
      </c>
      <c r="K37" s="383"/>
      <c r="L37" s="383" t="s">
        <v>656</v>
      </c>
      <c r="M37" s="383"/>
      <c r="N37" s="383" t="s">
        <v>657</v>
      </c>
      <c r="O37" s="383"/>
      <c r="P37" s="383"/>
      <c r="Q37" s="383"/>
      <c r="R37" s="385">
        <v>18520</v>
      </c>
      <c r="S37" s="383"/>
      <c r="T37" s="383"/>
      <c r="U37" s="383"/>
    </row>
    <row r="38" spans="1:21" s="361" customFormat="1" x14ac:dyDescent="0.25">
      <c r="A38" s="359"/>
      <c r="B38" s="359"/>
      <c r="C38" s="359"/>
      <c r="D38" s="359"/>
      <c r="E38" s="359"/>
      <c r="F38" s="383" t="s">
        <v>529</v>
      </c>
      <c r="G38" s="383"/>
      <c r="H38" s="384">
        <v>44531</v>
      </c>
      <c r="I38" s="383"/>
      <c r="J38" s="383" t="s">
        <v>683</v>
      </c>
      <c r="K38" s="383"/>
      <c r="L38" s="383" t="s">
        <v>531</v>
      </c>
      <c r="M38" s="383"/>
      <c r="N38" s="383" t="s">
        <v>684</v>
      </c>
      <c r="O38" s="383"/>
      <c r="P38" s="383"/>
      <c r="Q38" s="383"/>
      <c r="R38" s="385">
        <v>7000</v>
      </c>
      <c r="S38" s="383"/>
      <c r="T38" s="383"/>
      <c r="U38" s="383"/>
    </row>
    <row r="39" spans="1:21" s="361" customFormat="1" x14ac:dyDescent="0.25">
      <c r="A39" s="359"/>
      <c r="B39" s="359"/>
      <c r="C39" s="359"/>
      <c r="D39" s="359"/>
      <c r="E39" s="359"/>
      <c r="F39" s="403" t="s">
        <v>529</v>
      </c>
      <c r="G39" s="383"/>
      <c r="H39" s="384">
        <v>44547</v>
      </c>
      <c r="I39" s="383"/>
      <c r="J39" s="383" t="s">
        <v>685</v>
      </c>
      <c r="K39" s="383"/>
      <c r="L39" s="383" t="s">
        <v>686</v>
      </c>
      <c r="M39" s="383"/>
      <c r="N39" s="383" t="s">
        <v>687</v>
      </c>
      <c r="O39" s="383"/>
      <c r="P39" s="383"/>
      <c r="Q39" s="383"/>
      <c r="R39" s="386">
        <v>4522.5</v>
      </c>
      <c r="S39" s="383"/>
      <c r="T39" s="383"/>
      <c r="U39" s="383"/>
    </row>
    <row r="40" spans="1:21" s="389" customFormat="1" x14ac:dyDescent="0.25">
      <c r="A40" s="388"/>
      <c r="B40" s="388"/>
      <c r="C40" s="388"/>
      <c r="D40" s="388"/>
      <c r="E40" s="388"/>
      <c r="F40" s="403" t="s">
        <v>529</v>
      </c>
      <c r="G40" s="390"/>
      <c r="H40" s="391">
        <v>44561</v>
      </c>
      <c r="I40" s="390"/>
      <c r="J40" s="390" t="s">
        <v>690</v>
      </c>
      <c r="L40" s="390" t="s">
        <v>653</v>
      </c>
      <c r="M40" s="390"/>
      <c r="N40" s="390" t="s">
        <v>654</v>
      </c>
      <c r="O40" s="390"/>
      <c r="P40" s="392"/>
      <c r="Q40" s="390"/>
      <c r="R40" s="393">
        <v>14116.36</v>
      </c>
      <c r="S40" s="390"/>
      <c r="U40" s="388"/>
    </row>
    <row r="41" spans="1:21" s="389" customFormat="1" x14ac:dyDescent="0.25">
      <c r="A41" s="388"/>
      <c r="B41" s="388"/>
      <c r="C41" s="388"/>
      <c r="D41" s="388"/>
      <c r="E41" s="388"/>
      <c r="F41" s="403" t="s">
        <v>529</v>
      </c>
      <c r="G41" s="390"/>
      <c r="H41" s="391">
        <v>44573</v>
      </c>
      <c r="I41" s="390"/>
      <c r="J41" s="390" t="s">
        <v>691</v>
      </c>
      <c r="L41" s="390" t="s">
        <v>568</v>
      </c>
      <c r="M41" s="390"/>
      <c r="N41" s="390" t="s">
        <v>692</v>
      </c>
      <c r="O41" s="390"/>
      <c r="P41" s="392"/>
      <c r="Q41" s="390"/>
      <c r="R41" s="393">
        <v>13003.75</v>
      </c>
      <c r="S41" s="390"/>
      <c r="U41" s="388"/>
    </row>
    <row r="42" spans="1:21" s="389" customFormat="1" x14ac:dyDescent="0.25">
      <c r="A42" s="388"/>
      <c r="B42" s="388"/>
      <c r="C42" s="388"/>
      <c r="D42" s="388"/>
      <c r="E42" s="388"/>
      <c r="F42" s="403" t="s">
        <v>529</v>
      </c>
      <c r="G42" s="390"/>
      <c r="H42" s="391">
        <v>44582</v>
      </c>
      <c r="I42" s="390"/>
      <c r="J42" s="390" t="s">
        <v>693</v>
      </c>
      <c r="L42" s="390" t="s">
        <v>531</v>
      </c>
      <c r="M42" s="390"/>
      <c r="N42" s="390" t="s">
        <v>694</v>
      </c>
      <c r="O42" s="390"/>
      <c r="P42" s="392"/>
      <c r="Q42" s="390"/>
      <c r="R42" s="394">
        <v>5250</v>
      </c>
      <c r="S42" s="390"/>
      <c r="U42" s="388"/>
    </row>
    <row r="43" spans="1:21" s="348" customFormat="1" x14ac:dyDescent="0.25">
      <c r="A43" s="338"/>
      <c r="B43" s="338"/>
      <c r="C43" s="338"/>
      <c r="D43" s="338"/>
      <c r="E43" s="338"/>
      <c r="F43" s="403" t="s">
        <v>529</v>
      </c>
      <c r="G43" s="395"/>
      <c r="H43" s="396">
        <v>44540</v>
      </c>
      <c r="I43" s="395"/>
      <c r="J43" s="395" t="s">
        <v>695</v>
      </c>
      <c r="L43" s="395" t="s">
        <v>568</v>
      </c>
      <c r="M43" s="395"/>
      <c r="N43" s="395" t="s">
        <v>696</v>
      </c>
      <c r="O43" s="395"/>
      <c r="P43" s="397"/>
      <c r="Q43" s="395"/>
      <c r="R43" s="398">
        <v>12704.66</v>
      </c>
      <c r="S43" s="395"/>
    </row>
    <row r="44" spans="1:21" s="400" customFormat="1" x14ac:dyDescent="0.25">
      <c r="A44" s="399"/>
      <c r="B44" s="399"/>
      <c r="C44" s="399"/>
      <c r="D44" s="399"/>
      <c r="E44" s="399"/>
      <c r="F44" s="403" t="s">
        <v>529</v>
      </c>
      <c r="G44" s="403"/>
      <c r="H44" s="404">
        <v>44561</v>
      </c>
      <c r="I44" s="403"/>
      <c r="J44" s="403" t="s">
        <v>699</v>
      </c>
      <c r="K44" s="403"/>
      <c r="L44" s="403" t="s">
        <v>656</v>
      </c>
      <c r="M44" s="403"/>
      <c r="N44" s="403" t="s">
        <v>657</v>
      </c>
      <c r="O44" s="403"/>
      <c r="P44" s="403"/>
      <c r="Q44" s="403"/>
      <c r="R44" s="405">
        <v>3845</v>
      </c>
      <c r="S44" s="403"/>
      <c r="T44" s="403"/>
      <c r="U44" s="403"/>
    </row>
    <row r="45" spans="1:21" s="400" customFormat="1" x14ac:dyDescent="0.25">
      <c r="A45" s="399"/>
      <c r="B45" s="399"/>
      <c r="C45" s="399"/>
      <c r="D45" s="399"/>
      <c r="E45" s="399"/>
      <c r="F45" s="403" t="s">
        <v>529</v>
      </c>
      <c r="G45" s="403"/>
      <c r="H45" s="404">
        <v>44592</v>
      </c>
      <c r="I45" s="403"/>
      <c r="J45" s="403" t="s">
        <v>700</v>
      </c>
      <c r="K45" s="403"/>
      <c r="L45" s="403" t="s">
        <v>568</v>
      </c>
      <c r="M45" s="403"/>
      <c r="N45" s="403" t="s">
        <v>701</v>
      </c>
      <c r="O45" s="403"/>
      <c r="P45" s="403"/>
      <c r="Q45" s="403"/>
      <c r="R45" s="405">
        <v>13473.75</v>
      </c>
      <c r="S45" s="403"/>
      <c r="T45" s="403"/>
      <c r="U45" s="403"/>
    </row>
    <row r="46" spans="1:21" s="400" customFormat="1" x14ac:dyDescent="0.25">
      <c r="A46" s="399"/>
      <c r="B46" s="399"/>
      <c r="C46" s="399"/>
      <c r="D46" s="399"/>
      <c r="E46" s="399"/>
      <c r="F46" s="403" t="s">
        <v>529</v>
      </c>
      <c r="G46" s="403"/>
      <c r="H46" s="404">
        <v>44592</v>
      </c>
      <c r="I46" s="403"/>
      <c r="J46" s="403" t="s">
        <v>702</v>
      </c>
      <c r="K46" s="403"/>
      <c r="L46" s="403" t="s">
        <v>656</v>
      </c>
      <c r="M46" s="403"/>
      <c r="N46" s="403" t="s">
        <v>657</v>
      </c>
      <c r="O46" s="403"/>
      <c r="P46" s="403"/>
      <c r="Q46" s="403"/>
      <c r="R46" s="405">
        <v>7000</v>
      </c>
      <c r="S46" s="403"/>
      <c r="T46" s="403"/>
      <c r="U46" s="403"/>
    </row>
    <row r="47" spans="1:21" s="400" customFormat="1" x14ac:dyDescent="0.25">
      <c r="A47" s="399"/>
      <c r="B47" s="399"/>
      <c r="C47" s="399"/>
      <c r="D47" s="399"/>
      <c r="E47" s="399"/>
      <c r="F47" s="403" t="s">
        <v>529</v>
      </c>
      <c r="G47" s="403"/>
      <c r="H47" s="404">
        <v>44592</v>
      </c>
      <c r="I47" s="403"/>
      <c r="J47" s="403" t="s">
        <v>703</v>
      </c>
      <c r="K47" s="403"/>
      <c r="L47" s="403" t="s">
        <v>653</v>
      </c>
      <c r="M47" s="403"/>
      <c r="N47" s="403" t="s">
        <v>654</v>
      </c>
      <c r="O47" s="403"/>
      <c r="P47" s="403"/>
      <c r="Q47" s="403"/>
      <c r="R47" s="405">
        <v>48643.3</v>
      </c>
      <c r="S47" s="403"/>
      <c r="T47" s="403"/>
      <c r="U47" s="403"/>
    </row>
    <row r="48" spans="1:21" s="400" customFormat="1" x14ac:dyDescent="0.25">
      <c r="A48" s="399"/>
      <c r="B48" s="399"/>
      <c r="C48" s="399"/>
      <c r="D48" s="399"/>
      <c r="E48" s="399"/>
      <c r="F48" s="403" t="s">
        <v>529</v>
      </c>
      <c r="G48" s="403"/>
      <c r="H48" s="404">
        <v>44592</v>
      </c>
      <c r="I48" s="403"/>
      <c r="J48" s="403" t="s">
        <v>704</v>
      </c>
      <c r="K48" s="403"/>
      <c r="L48" s="403" t="s">
        <v>531</v>
      </c>
      <c r="M48" s="403"/>
      <c r="N48" s="403" t="s">
        <v>705</v>
      </c>
      <c r="O48" s="403"/>
      <c r="P48" s="403"/>
      <c r="Q48" s="403"/>
      <c r="R48" s="406">
        <v>5250</v>
      </c>
      <c r="S48" s="403"/>
      <c r="T48" s="403"/>
      <c r="U48" s="403"/>
    </row>
    <row r="49" spans="1:24" s="400" customFormat="1" x14ac:dyDescent="0.25">
      <c r="A49" s="399"/>
      <c r="B49" s="399"/>
      <c r="C49" s="399"/>
      <c r="D49" s="399"/>
      <c r="E49" s="399"/>
      <c r="F49" s="426" t="s">
        <v>529</v>
      </c>
      <c r="G49" s="426"/>
      <c r="H49" s="427">
        <v>44620</v>
      </c>
      <c r="I49" s="426"/>
      <c r="J49" s="426" t="s">
        <v>723</v>
      </c>
      <c r="K49" s="426"/>
      <c r="L49" s="426" t="s">
        <v>686</v>
      </c>
      <c r="M49" s="426"/>
      <c r="N49" s="426" t="s">
        <v>724</v>
      </c>
      <c r="O49" s="426"/>
      <c r="P49" s="426"/>
      <c r="Q49" s="426"/>
      <c r="R49" s="428">
        <v>4522.5</v>
      </c>
      <c r="S49" s="426"/>
      <c r="T49" s="426"/>
      <c r="U49" s="426"/>
    </row>
    <row r="50" spans="1:24" s="400" customFormat="1" x14ac:dyDescent="0.25">
      <c r="A50" s="399"/>
      <c r="B50" s="399"/>
      <c r="C50" s="399"/>
      <c r="D50" s="399"/>
      <c r="E50" s="399"/>
      <c r="F50" s="426" t="s">
        <v>529</v>
      </c>
      <c r="G50" s="426"/>
      <c r="H50" s="427">
        <v>44620</v>
      </c>
      <c r="I50" s="426"/>
      <c r="J50" s="426" t="s">
        <v>723</v>
      </c>
      <c r="K50" s="426"/>
      <c r="L50" s="426" t="s">
        <v>686</v>
      </c>
      <c r="M50" s="426"/>
      <c r="N50" s="426" t="s">
        <v>725</v>
      </c>
      <c r="O50" s="426"/>
      <c r="P50" s="426"/>
      <c r="Q50" s="426"/>
      <c r="R50" s="428">
        <v>4250</v>
      </c>
      <c r="S50" s="426"/>
      <c r="T50" s="426"/>
      <c r="U50" s="426"/>
    </row>
    <row r="51" spans="1:24" s="400" customFormat="1" x14ac:dyDescent="0.25">
      <c r="A51" s="399"/>
      <c r="B51" s="399"/>
      <c r="C51" s="399"/>
      <c r="D51" s="399"/>
      <c r="E51" s="399"/>
      <c r="F51" s="426" t="s">
        <v>529</v>
      </c>
      <c r="G51" s="426"/>
      <c r="H51" s="427">
        <v>44631</v>
      </c>
      <c r="I51" s="426"/>
      <c r="J51" s="426" t="s">
        <v>726</v>
      </c>
      <c r="K51" s="426"/>
      <c r="L51" s="426" t="s">
        <v>568</v>
      </c>
      <c r="M51" s="426"/>
      <c r="N51" s="426" t="s">
        <v>727</v>
      </c>
      <c r="O51" s="426"/>
      <c r="P51" s="426"/>
      <c r="Q51" s="426"/>
      <c r="R51" s="428">
        <v>13636.92</v>
      </c>
      <c r="S51" s="426"/>
      <c r="T51" s="426"/>
      <c r="U51" s="426"/>
    </row>
    <row r="52" spans="1:24" s="400" customFormat="1" x14ac:dyDescent="0.25">
      <c r="A52" s="399"/>
      <c r="B52" s="399"/>
      <c r="C52" s="399"/>
      <c r="D52" s="399"/>
      <c r="E52" s="399"/>
      <c r="F52" s="426" t="s">
        <v>529</v>
      </c>
      <c r="G52" s="426"/>
      <c r="H52" s="427">
        <v>44634</v>
      </c>
      <c r="I52" s="426"/>
      <c r="J52" s="426" t="s">
        <v>728</v>
      </c>
      <c r="K52" s="426"/>
      <c r="L52" s="426" t="s">
        <v>531</v>
      </c>
      <c r="M52" s="426"/>
      <c r="N52" s="426" t="s">
        <v>729</v>
      </c>
      <c r="O52" s="426"/>
      <c r="P52" s="426"/>
      <c r="Q52" s="426"/>
      <c r="R52" s="428">
        <v>5250</v>
      </c>
      <c r="S52" s="426"/>
      <c r="T52" s="426"/>
      <c r="U52" s="426"/>
    </row>
    <row r="53" spans="1:24" s="400" customFormat="1" x14ac:dyDescent="0.25">
      <c r="A53" s="399"/>
      <c r="B53" s="399"/>
      <c r="C53" s="399"/>
      <c r="D53" s="399"/>
      <c r="E53" s="399"/>
      <c r="F53" s="426" t="s">
        <v>529</v>
      </c>
      <c r="G53" s="426"/>
      <c r="H53" s="427">
        <v>44634</v>
      </c>
      <c r="I53" s="426"/>
      <c r="J53" s="426" t="s">
        <v>730</v>
      </c>
      <c r="K53" s="426"/>
      <c r="L53" s="426" t="s">
        <v>653</v>
      </c>
      <c r="M53" s="426"/>
      <c r="N53" s="426" t="s">
        <v>731</v>
      </c>
      <c r="O53" s="426"/>
      <c r="P53" s="426"/>
      <c r="Q53" s="426"/>
      <c r="R53" s="429">
        <v>34955.21</v>
      </c>
      <c r="S53" s="426"/>
      <c r="T53" s="426"/>
      <c r="U53" s="426"/>
      <c r="X53" s="382"/>
    </row>
    <row r="54" spans="1:24" s="400" customFormat="1" x14ac:dyDescent="0.25">
      <c r="A54" s="399"/>
      <c r="B54" s="399"/>
      <c r="C54" s="399"/>
      <c r="D54" s="399"/>
      <c r="E54" s="399"/>
      <c r="G54" s="399"/>
      <c r="H54" s="396"/>
      <c r="I54" s="399"/>
      <c r="J54" s="399"/>
      <c r="L54" s="399"/>
      <c r="M54" s="399"/>
      <c r="N54" s="399"/>
      <c r="O54" s="399"/>
      <c r="P54" s="397"/>
      <c r="Q54" s="399"/>
      <c r="R54" s="402"/>
      <c r="S54" s="399"/>
    </row>
    <row r="55" spans="1:24" s="400" customFormat="1" ht="15.75" thickBot="1" x14ac:dyDescent="0.3">
      <c r="A55" s="399"/>
      <c r="B55" s="399"/>
      <c r="C55" s="399"/>
      <c r="D55" s="399"/>
      <c r="E55" s="399"/>
      <c r="G55" s="399"/>
      <c r="H55" s="396"/>
      <c r="I55" s="399"/>
      <c r="J55" s="399"/>
      <c r="L55" s="399"/>
      <c r="M55" s="399"/>
      <c r="N55" s="399"/>
      <c r="O55" s="399"/>
      <c r="P55" s="397"/>
      <c r="Q55" s="399"/>
      <c r="R55" s="402"/>
      <c r="S55" s="399"/>
    </row>
    <row r="56" spans="1:24" x14ac:dyDescent="0.25">
      <c r="A56" s="338"/>
      <c r="B56" s="338"/>
      <c r="C56" s="338" t="s">
        <v>586</v>
      </c>
      <c r="D56" s="338"/>
      <c r="E56" s="338"/>
      <c r="F56" s="338"/>
      <c r="G56" s="338"/>
      <c r="H56" s="339"/>
      <c r="I56" s="338"/>
      <c r="J56" s="338"/>
      <c r="K56" s="338"/>
      <c r="L56" s="338"/>
      <c r="M56" s="338"/>
      <c r="N56" s="338"/>
      <c r="O56" s="338"/>
      <c r="P56" s="340">
        <f>SUM(P4:P43)</f>
        <v>13101573.510000002</v>
      </c>
      <c r="Q56" s="340">
        <f>SUM(Q4:Q43)</f>
        <v>13023927.92</v>
      </c>
      <c r="R56" s="340">
        <f>SUM(R2:R55)</f>
        <v>369610.80000000005</v>
      </c>
    </row>
    <row r="57" spans="1:24" x14ac:dyDescent="0.25">
      <c r="P57" s="382"/>
      <c r="Q57" s="379"/>
    </row>
    <row r="58" spans="1:24" x14ac:dyDescent="0.25">
      <c r="Q58" s="382"/>
      <c r="R58" s="343">
        <v>369610.8</v>
      </c>
    </row>
    <row r="59" spans="1:24" x14ac:dyDescent="0.25">
      <c r="R59" s="343">
        <f>+R58-R56</f>
        <v>0</v>
      </c>
    </row>
    <row r="60" spans="1:24" x14ac:dyDescent="0.25">
      <c r="P60" s="3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0CB18-9EAC-4335-85B2-E37B1522550E}">
  <dimension ref="A1:AG150"/>
  <sheetViews>
    <sheetView topLeftCell="A61" workbookViewId="0">
      <selection activeCell="AH12" sqref="AH12"/>
    </sheetView>
  </sheetViews>
  <sheetFormatPr defaultColWidth="9.140625" defaultRowHeight="15" x14ac:dyDescent="0.25"/>
  <cols>
    <col min="1" max="3" width="3" style="232" customWidth="1"/>
    <col min="4" max="4" width="4.140625" style="232" customWidth="1"/>
    <col min="5" max="5" width="10" style="234" bestFit="1" customWidth="1"/>
    <col min="6" max="6" width="6.140625" style="234" customWidth="1"/>
    <col min="7" max="7" width="10.85546875" style="234" bestFit="1" customWidth="1"/>
    <col min="8" max="8" width="9.7109375" style="234" customWidth="1"/>
    <col min="9" max="9" width="10" style="234" bestFit="1" customWidth="1"/>
    <col min="10" max="10" width="2.7109375" style="234" customWidth="1"/>
    <col min="11" max="11" width="10" style="234" bestFit="1" customWidth="1"/>
    <col min="12" max="12" width="2.7109375" style="234" customWidth="1"/>
    <col min="13" max="13" width="10" style="234" bestFit="1" customWidth="1"/>
    <col min="14" max="14" width="2.7109375" style="234" customWidth="1"/>
    <col min="15" max="15" width="10" style="234" bestFit="1" customWidth="1"/>
    <col min="16" max="16" width="2.7109375" style="234" customWidth="1"/>
    <col min="17" max="17" width="10" style="234" bestFit="1" customWidth="1"/>
    <col min="18" max="18" width="2.7109375" style="234" customWidth="1"/>
    <col min="19" max="19" width="10" style="234" bestFit="1" customWidth="1"/>
    <col min="20" max="20" width="2.7109375" style="234" customWidth="1"/>
    <col min="21" max="21" width="10" style="234" bestFit="1" customWidth="1"/>
    <col min="22" max="22" width="2.7109375" style="234" customWidth="1"/>
    <col min="23" max="23" width="10" style="234" bestFit="1" customWidth="1"/>
    <col min="24" max="24" width="2.7109375" style="234" customWidth="1"/>
    <col min="25" max="25" width="10" style="234" bestFit="1" customWidth="1"/>
    <col min="26" max="26" width="2.7109375" style="234" customWidth="1"/>
    <col min="27" max="27" width="10" style="234" bestFit="1" customWidth="1"/>
    <col min="28" max="28" width="2.7109375" style="234" customWidth="1"/>
    <col min="29" max="29" width="10" style="234" bestFit="1" customWidth="1"/>
    <col min="30" max="30" width="2.7109375" style="234" customWidth="1"/>
    <col min="31" max="31" width="10" style="234" bestFit="1" customWidth="1"/>
    <col min="32" max="32" width="2.7109375" style="234" customWidth="1"/>
    <col min="33" max="33" width="12.28515625" style="234" bestFit="1" customWidth="1"/>
    <col min="34" max="16384" width="9.140625" style="234"/>
  </cols>
  <sheetData>
    <row r="1" spans="1:33" ht="15.75" thickBot="1" x14ac:dyDescent="0.3">
      <c r="A1" s="320"/>
      <c r="B1" s="320"/>
      <c r="C1" s="320"/>
      <c r="D1" s="320"/>
      <c r="E1" s="320"/>
      <c r="F1" s="320"/>
      <c r="G1" s="320"/>
      <c r="H1" s="320"/>
      <c r="I1" s="321"/>
      <c r="J1" s="319"/>
      <c r="K1" s="321"/>
      <c r="L1" s="319"/>
      <c r="M1" s="321"/>
      <c r="N1" s="319"/>
      <c r="O1" s="321"/>
      <c r="P1" s="319"/>
      <c r="Q1" s="321"/>
      <c r="R1" s="319"/>
      <c r="S1" s="321"/>
      <c r="T1" s="319"/>
      <c r="U1" s="321"/>
      <c r="V1" s="319"/>
      <c r="W1" s="321"/>
      <c r="X1" s="319"/>
      <c r="Y1" s="321"/>
      <c r="Z1" s="319"/>
      <c r="AA1" s="321"/>
      <c r="AB1" s="319"/>
      <c r="AC1" s="321"/>
      <c r="AD1" s="319"/>
      <c r="AE1" s="321"/>
      <c r="AF1" s="319"/>
      <c r="AG1" s="322" t="s">
        <v>157</v>
      </c>
    </row>
    <row r="2" spans="1:33" s="235" customFormat="1" ht="16.5" thickTop="1" thickBot="1" x14ac:dyDescent="0.3">
      <c r="A2" s="330"/>
      <c r="B2" s="330"/>
      <c r="C2" s="330"/>
      <c r="D2" s="330"/>
      <c r="E2" s="330"/>
      <c r="F2" s="330"/>
      <c r="G2" s="330"/>
      <c r="H2" s="330"/>
      <c r="I2" s="331" t="s">
        <v>206</v>
      </c>
      <c r="J2" s="332"/>
      <c r="K2" s="331" t="s">
        <v>223</v>
      </c>
      <c r="L2" s="332"/>
      <c r="M2" s="331" t="s">
        <v>224</v>
      </c>
      <c r="N2" s="332"/>
      <c r="O2" s="331" t="s">
        <v>225</v>
      </c>
      <c r="P2" s="332"/>
      <c r="Q2" s="331" t="s">
        <v>226</v>
      </c>
      <c r="R2" s="332"/>
      <c r="S2" s="331" t="s">
        <v>227</v>
      </c>
      <c r="T2" s="332"/>
      <c r="U2" s="331" t="s">
        <v>228</v>
      </c>
      <c r="V2" s="332"/>
      <c r="W2" s="331" t="s">
        <v>229</v>
      </c>
      <c r="X2" s="332"/>
      <c r="Y2" s="331" t="s">
        <v>230</v>
      </c>
      <c r="Z2" s="332"/>
      <c r="AA2" s="331" t="s">
        <v>231</v>
      </c>
      <c r="AB2" s="332"/>
      <c r="AC2" s="331" t="s">
        <v>232</v>
      </c>
      <c r="AD2" s="332"/>
      <c r="AE2" s="331" t="s">
        <v>233</v>
      </c>
      <c r="AF2" s="332"/>
      <c r="AG2" s="331" t="s">
        <v>234</v>
      </c>
    </row>
    <row r="3" spans="1:33" ht="15.75" thickTop="1" x14ac:dyDescent="0.25">
      <c r="A3" s="320"/>
      <c r="B3" s="320"/>
      <c r="C3" s="320" t="s">
        <v>170</v>
      </c>
      <c r="D3" s="320"/>
      <c r="E3" s="320"/>
      <c r="F3" s="320"/>
      <c r="G3" s="320"/>
      <c r="H3" s="320"/>
      <c r="I3" s="323"/>
      <c r="J3" s="324"/>
      <c r="K3" s="323"/>
      <c r="L3" s="324"/>
      <c r="M3" s="323"/>
      <c r="N3" s="324"/>
      <c r="O3" s="323"/>
      <c r="P3" s="324"/>
      <c r="Q3" s="323"/>
      <c r="R3" s="324"/>
      <c r="S3" s="323"/>
      <c r="T3" s="324"/>
      <c r="U3" s="323"/>
      <c r="V3" s="324"/>
      <c r="W3" s="323"/>
      <c r="X3" s="324"/>
      <c r="Y3" s="323"/>
      <c r="Z3" s="324"/>
      <c r="AA3" s="323"/>
      <c r="AB3" s="324"/>
      <c r="AC3" s="323"/>
      <c r="AD3" s="324"/>
      <c r="AE3" s="323"/>
      <c r="AF3" s="324"/>
      <c r="AG3" s="323"/>
    </row>
    <row r="4" spans="1:33" x14ac:dyDescent="0.25">
      <c r="A4" s="320"/>
      <c r="B4" s="320"/>
      <c r="C4" s="320"/>
      <c r="D4" s="320" t="s">
        <v>171</v>
      </c>
      <c r="E4" s="320"/>
      <c r="F4" s="320"/>
      <c r="G4" s="320"/>
      <c r="H4" s="320"/>
      <c r="I4" s="323">
        <v>1241074</v>
      </c>
      <c r="J4" s="324"/>
      <c r="K4" s="323">
        <v>1241074</v>
      </c>
      <c r="L4" s="324"/>
      <c r="M4" s="323">
        <v>1241074</v>
      </c>
      <c r="N4" s="324"/>
      <c r="O4" s="323">
        <v>1241074</v>
      </c>
      <c r="P4" s="324"/>
      <c r="Q4" s="323">
        <v>1241074</v>
      </c>
      <c r="R4" s="324"/>
      <c r="S4" s="323">
        <v>1241074</v>
      </c>
      <c r="T4" s="324"/>
      <c r="U4" s="323">
        <v>1241074</v>
      </c>
      <c r="V4" s="324"/>
      <c r="W4" s="323">
        <v>1241074</v>
      </c>
      <c r="X4" s="324"/>
      <c r="Y4" s="323">
        <v>1241074</v>
      </c>
      <c r="Z4" s="324"/>
      <c r="AA4" s="323">
        <v>1241073</v>
      </c>
      <c r="AB4" s="324"/>
      <c r="AC4" s="323">
        <v>1241073</v>
      </c>
      <c r="AD4" s="324"/>
      <c r="AE4" s="323">
        <v>1241073</v>
      </c>
      <c r="AF4" s="324"/>
      <c r="AG4" s="323">
        <v>14892885</v>
      </c>
    </row>
    <row r="5" spans="1:33" x14ac:dyDescent="0.25">
      <c r="A5" s="320"/>
      <c r="B5" s="320"/>
      <c r="C5" s="320"/>
      <c r="D5" s="320" t="s">
        <v>172</v>
      </c>
      <c r="E5" s="320"/>
      <c r="F5" s="320"/>
      <c r="G5" s="320"/>
      <c r="H5" s="320"/>
      <c r="I5" s="323"/>
      <c r="J5" s="324"/>
      <c r="K5" s="323"/>
      <c r="L5" s="324"/>
      <c r="M5" s="323"/>
      <c r="N5" s="324"/>
      <c r="O5" s="323"/>
      <c r="P5" s="324"/>
      <c r="Q5" s="323"/>
      <c r="R5" s="324"/>
      <c r="S5" s="323"/>
      <c r="T5" s="324"/>
      <c r="U5" s="323"/>
      <c r="V5" s="324"/>
      <c r="W5" s="323"/>
      <c r="X5" s="324"/>
      <c r="Y5" s="323"/>
      <c r="Z5" s="324"/>
      <c r="AA5" s="323"/>
      <c r="AB5" s="324"/>
      <c r="AC5" s="323"/>
      <c r="AD5" s="324"/>
      <c r="AE5" s="323"/>
      <c r="AF5" s="324"/>
      <c r="AG5" s="323"/>
    </row>
    <row r="6" spans="1:33" x14ac:dyDescent="0.25">
      <c r="A6" s="320"/>
      <c r="B6" s="320"/>
      <c r="C6" s="320"/>
      <c r="D6" s="320"/>
      <c r="E6" s="320" t="s">
        <v>235</v>
      </c>
      <c r="F6" s="320"/>
      <c r="G6" s="320"/>
      <c r="H6" s="320"/>
      <c r="I6" s="323">
        <v>0</v>
      </c>
      <c r="J6" s="324"/>
      <c r="K6" s="323">
        <v>0</v>
      </c>
      <c r="L6" s="324"/>
      <c r="M6" s="323">
        <v>0</v>
      </c>
      <c r="N6" s="324"/>
      <c r="O6" s="323">
        <v>0</v>
      </c>
      <c r="P6" s="324"/>
      <c r="Q6" s="323">
        <v>0</v>
      </c>
      <c r="R6" s="324"/>
      <c r="S6" s="323">
        <v>0</v>
      </c>
      <c r="T6" s="324"/>
      <c r="U6" s="323"/>
      <c r="V6" s="324"/>
      <c r="W6" s="323"/>
      <c r="X6" s="324"/>
      <c r="Y6" s="323"/>
      <c r="Z6" s="324"/>
      <c r="AA6" s="323"/>
      <c r="AB6" s="324"/>
      <c r="AC6" s="323"/>
      <c r="AD6" s="324"/>
      <c r="AE6" s="323"/>
      <c r="AF6" s="324"/>
      <c r="AG6" s="323">
        <v>0</v>
      </c>
    </row>
    <row r="7" spans="1:33" x14ac:dyDescent="0.25">
      <c r="A7" s="320"/>
      <c r="B7" s="320"/>
      <c r="C7" s="320"/>
      <c r="D7" s="320"/>
      <c r="E7" s="320" t="s">
        <v>236</v>
      </c>
      <c r="F7" s="320"/>
      <c r="G7" s="320"/>
      <c r="H7" s="320"/>
      <c r="I7" s="323"/>
      <c r="J7" s="324"/>
      <c r="K7" s="323"/>
      <c r="L7" s="324"/>
      <c r="M7" s="323"/>
      <c r="N7" s="324"/>
      <c r="O7" s="323"/>
      <c r="P7" s="324"/>
      <c r="Q7" s="323"/>
      <c r="R7" s="324"/>
      <c r="S7" s="323"/>
      <c r="T7" s="324"/>
      <c r="U7" s="323"/>
      <c r="V7" s="324"/>
      <c r="W7" s="323"/>
      <c r="X7" s="324"/>
      <c r="Y7" s="323"/>
      <c r="Z7" s="324"/>
      <c r="AA7" s="323"/>
      <c r="AB7" s="324"/>
      <c r="AC7" s="323"/>
      <c r="AD7" s="324"/>
      <c r="AE7" s="323"/>
      <c r="AF7" s="324"/>
      <c r="AG7" s="323"/>
    </row>
    <row r="8" spans="1:33" ht="15.75" thickBot="1" x14ac:dyDescent="0.3">
      <c r="A8" s="320"/>
      <c r="B8" s="320"/>
      <c r="C8" s="320"/>
      <c r="D8" s="320"/>
      <c r="E8" s="320"/>
      <c r="F8" s="320" t="s">
        <v>237</v>
      </c>
      <c r="G8" s="320"/>
      <c r="H8" s="320"/>
      <c r="I8" s="325">
        <v>0</v>
      </c>
      <c r="J8" s="324"/>
      <c r="K8" s="325">
        <v>0</v>
      </c>
      <c r="L8" s="324"/>
      <c r="M8" s="325">
        <v>0</v>
      </c>
      <c r="N8" s="324"/>
      <c r="O8" s="325">
        <v>0</v>
      </c>
      <c r="P8" s="324"/>
      <c r="Q8" s="325">
        <v>0</v>
      </c>
      <c r="R8" s="324"/>
      <c r="S8" s="325">
        <v>0</v>
      </c>
      <c r="T8" s="324"/>
      <c r="U8" s="323"/>
      <c r="V8" s="324"/>
      <c r="W8" s="323"/>
      <c r="X8" s="324"/>
      <c r="Y8" s="323"/>
      <c r="Z8" s="324"/>
      <c r="AA8" s="323"/>
      <c r="AB8" s="324"/>
      <c r="AC8" s="323"/>
      <c r="AD8" s="324"/>
      <c r="AE8" s="323"/>
      <c r="AF8" s="324"/>
      <c r="AG8" s="325">
        <v>0</v>
      </c>
    </row>
    <row r="9" spans="1:33" x14ac:dyDescent="0.25">
      <c r="A9" s="320"/>
      <c r="B9" s="320"/>
      <c r="C9" s="320"/>
      <c r="D9" s="320"/>
      <c r="E9" s="320" t="s">
        <v>238</v>
      </c>
      <c r="F9" s="320"/>
      <c r="G9" s="320"/>
      <c r="H9" s="320"/>
      <c r="I9" s="323">
        <v>0</v>
      </c>
      <c r="J9" s="324"/>
      <c r="K9" s="323">
        <v>0</v>
      </c>
      <c r="L9" s="324"/>
      <c r="M9" s="323">
        <v>0</v>
      </c>
      <c r="N9" s="324"/>
      <c r="O9" s="323">
        <v>0</v>
      </c>
      <c r="P9" s="324"/>
      <c r="Q9" s="323">
        <v>0</v>
      </c>
      <c r="R9" s="324"/>
      <c r="S9" s="323">
        <v>0</v>
      </c>
      <c r="T9" s="324"/>
      <c r="U9" s="323"/>
      <c r="V9" s="324"/>
      <c r="W9" s="323"/>
      <c r="X9" s="324"/>
      <c r="Y9" s="323"/>
      <c r="Z9" s="324"/>
      <c r="AA9" s="323"/>
      <c r="AB9" s="324"/>
      <c r="AC9" s="323"/>
      <c r="AD9" s="324"/>
      <c r="AE9" s="323"/>
      <c r="AF9" s="324"/>
      <c r="AG9" s="323">
        <v>0</v>
      </c>
    </row>
    <row r="10" spans="1:33" x14ac:dyDescent="0.25">
      <c r="A10" s="320"/>
      <c r="B10" s="320"/>
      <c r="C10" s="320"/>
      <c r="D10" s="320"/>
      <c r="E10" s="320" t="s">
        <v>239</v>
      </c>
      <c r="F10" s="320"/>
      <c r="G10" s="320"/>
      <c r="H10" s="320"/>
      <c r="I10" s="323">
        <v>0</v>
      </c>
      <c r="J10" s="324"/>
      <c r="K10" s="323">
        <v>0</v>
      </c>
      <c r="L10" s="324"/>
      <c r="M10" s="323">
        <v>0</v>
      </c>
      <c r="N10" s="324"/>
      <c r="O10" s="323">
        <v>0</v>
      </c>
      <c r="P10" s="324"/>
      <c r="Q10" s="323">
        <v>0</v>
      </c>
      <c r="R10" s="324"/>
      <c r="S10" s="323">
        <v>0</v>
      </c>
      <c r="T10" s="324"/>
      <c r="U10" s="323"/>
      <c r="V10" s="324"/>
      <c r="W10" s="323"/>
      <c r="X10" s="324"/>
      <c r="Y10" s="323"/>
      <c r="Z10" s="324"/>
      <c r="AA10" s="323"/>
      <c r="AB10" s="324"/>
      <c r="AC10" s="323"/>
      <c r="AD10" s="324"/>
      <c r="AE10" s="323"/>
      <c r="AF10" s="324"/>
      <c r="AG10" s="323">
        <v>0</v>
      </c>
    </row>
    <row r="11" spans="1:33" x14ac:dyDescent="0.25">
      <c r="A11" s="320"/>
      <c r="B11" s="320"/>
      <c r="C11" s="320"/>
      <c r="D11" s="320"/>
      <c r="E11" s="320" t="s">
        <v>240</v>
      </c>
      <c r="F11" s="320"/>
      <c r="G11" s="320"/>
      <c r="H11" s="320"/>
      <c r="I11" s="323">
        <v>0</v>
      </c>
      <c r="J11" s="324"/>
      <c r="K11" s="323">
        <v>0</v>
      </c>
      <c r="L11" s="324"/>
      <c r="M11" s="323">
        <v>0</v>
      </c>
      <c r="N11" s="324"/>
      <c r="O11" s="323">
        <v>0</v>
      </c>
      <c r="P11" s="324"/>
      <c r="Q11" s="323">
        <v>0</v>
      </c>
      <c r="R11" s="324"/>
      <c r="S11" s="323">
        <v>0</v>
      </c>
      <c r="T11" s="324"/>
      <c r="U11" s="323"/>
      <c r="V11" s="324"/>
      <c r="W11" s="323"/>
      <c r="X11" s="324"/>
      <c r="Y11" s="323"/>
      <c r="Z11" s="324"/>
      <c r="AA11" s="323"/>
      <c r="AB11" s="324"/>
      <c r="AC11" s="323"/>
      <c r="AD11" s="324"/>
      <c r="AE11" s="323"/>
      <c r="AF11" s="324"/>
      <c r="AG11" s="323">
        <v>0</v>
      </c>
    </row>
    <row r="12" spans="1:33" x14ac:dyDescent="0.25">
      <c r="A12" s="320"/>
      <c r="B12" s="320"/>
      <c r="C12" s="320"/>
      <c r="D12" s="320"/>
      <c r="E12" s="320" t="s">
        <v>241</v>
      </c>
      <c r="F12" s="320"/>
      <c r="G12" s="320"/>
      <c r="H12" s="320"/>
      <c r="I12" s="323">
        <v>0</v>
      </c>
      <c r="J12" s="324"/>
      <c r="K12" s="323">
        <v>0</v>
      </c>
      <c r="L12" s="324"/>
      <c r="M12" s="323">
        <v>0</v>
      </c>
      <c r="N12" s="324"/>
      <c r="O12" s="323">
        <v>0</v>
      </c>
      <c r="P12" s="324"/>
      <c r="Q12" s="323">
        <v>0</v>
      </c>
      <c r="R12" s="324"/>
      <c r="S12" s="323">
        <v>0</v>
      </c>
      <c r="T12" s="324"/>
      <c r="U12" s="323"/>
      <c r="V12" s="324"/>
      <c r="W12" s="323"/>
      <c r="X12" s="324"/>
      <c r="Y12" s="323"/>
      <c r="Z12" s="324"/>
      <c r="AA12" s="323"/>
      <c r="AB12" s="324"/>
      <c r="AC12" s="323"/>
      <c r="AD12" s="324"/>
      <c r="AE12" s="323"/>
      <c r="AF12" s="324"/>
      <c r="AG12" s="323">
        <v>0</v>
      </c>
    </row>
    <row r="13" spans="1:33" x14ac:dyDescent="0.25">
      <c r="A13" s="320"/>
      <c r="B13" s="320"/>
      <c r="C13" s="320"/>
      <c r="D13" s="320"/>
      <c r="E13" s="320" t="s">
        <v>242</v>
      </c>
      <c r="F13" s="320"/>
      <c r="G13" s="320"/>
      <c r="H13" s="320"/>
      <c r="I13" s="323">
        <v>0</v>
      </c>
      <c r="J13" s="324"/>
      <c r="K13" s="323">
        <v>0</v>
      </c>
      <c r="L13" s="324"/>
      <c r="M13" s="323">
        <v>0</v>
      </c>
      <c r="N13" s="324"/>
      <c r="O13" s="323">
        <v>0</v>
      </c>
      <c r="P13" s="324"/>
      <c r="Q13" s="323">
        <v>0</v>
      </c>
      <c r="R13" s="324"/>
      <c r="S13" s="323">
        <v>0</v>
      </c>
      <c r="T13" s="324"/>
      <c r="U13" s="323"/>
      <c r="V13" s="324"/>
      <c r="W13" s="323"/>
      <c r="X13" s="324"/>
      <c r="Y13" s="323"/>
      <c r="Z13" s="324"/>
      <c r="AA13" s="323"/>
      <c r="AB13" s="324"/>
      <c r="AC13" s="323"/>
      <c r="AD13" s="324"/>
      <c r="AE13" s="323"/>
      <c r="AF13" s="324"/>
      <c r="AG13" s="323">
        <v>0</v>
      </c>
    </row>
    <row r="14" spans="1:33" ht="15.75" thickBot="1" x14ac:dyDescent="0.3">
      <c r="A14" s="320"/>
      <c r="B14" s="320"/>
      <c r="C14" s="320"/>
      <c r="D14" s="320"/>
      <c r="E14" s="320" t="s">
        <v>243</v>
      </c>
      <c r="F14" s="320"/>
      <c r="G14" s="320"/>
      <c r="H14" s="320"/>
      <c r="I14" s="325">
        <v>20000</v>
      </c>
      <c r="J14" s="324"/>
      <c r="K14" s="325">
        <v>70000</v>
      </c>
      <c r="L14" s="324"/>
      <c r="M14" s="325">
        <v>42600</v>
      </c>
      <c r="N14" s="324"/>
      <c r="O14" s="325">
        <v>42600</v>
      </c>
      <c r="P14" s="324"/>
      <c r="Q14" s="325">
        <v>42600</v>
      </c>
      <c r="R14" s="324"/>
      <c r="S14" s="325">
        <v>42600</v>
      </c>
      <c r="T14" s="324"/>
      <c r="U14" s="325">
        <v>42600</v>
      </c>
      <c r="V14" s="324"/>
      <c r="W14" s="325">
        <v>42600</v>
      </c>
      <c r="X14" s="324"/>
      <c r="Y14" s="325">
        <v>42600</v>
      </c>
      <c r="Z14" s="324"/>
      <c r="AA14" s="325">
        <v>42600</v>
      </c>
      <c r="AB14" s="324"/>
      <c r="AC14" s="325">
        <v>42600</v>
      </c>
      <c r="AD14" s="324"/>
      <c r="AE14" s="325">
        <v>42600</v>
      </c>
      <c r="AF14" s="324"/>
      <c r="AG14" s="325">
        <v>516000</v>
      </c>
    </row>
    <row r="15" spans="1:33" x14ac:dyDescent="0.25">
      <c r="A15" s="320"/>
      <c r="B15" s="320"/>
      <c r="C15" s="320"/>
      <c r="D15" s="320" t="s">
        <v>244</v>
      </c>
      <c r="E15" s="320"/>
      <c r="F15" s="320"/>
      <c r="G15" s="320"/>
      <c r="H15" s="320"/>
      <c r="I15" s="323">
        <v>20000</v>
      </c>
      <c r="J15" s="324"/>
      <c r="K15" s="323">
        <v>70000</v>
      </c>
      <c r="L15" s="324"/>
      <c r="M15" s="323">
        <v>42600</v>
      </c>
      <c r="N15" s="324"/>
      <c r="O15" s="323">
        <v>42600</v>
      </c>
      <c r="P15" s="324"/>
      <c r="Q15" s="323">
        <v>42600</v>
      </c>
      <c r="R15" s="324"/>
      <c r="S15" s="323">
        <v>42600</v>
      </c>
      <c r="T15" s="324"/>
      <c r="U15" s="323">
        <v>42600</v>
      </c>
      <c r="V15" s="324"/>
      <c r="W15" s="323">
        <v>42600</v>
      </c>
      <c r="X15" s="324"/>
      <c r="Y15" s="323">
        <v>42600</v>
      </c>
      <c r="Z15" s="324"/>
      <c r="AA15" s="323">
        <v>42600</v>
      </c>
      <c r="AB15" s="324"/>
      <c r="AC15" s="323">
        <v>42600</v>
      </c>
      <c r="AD15" s="324"/>
      <c r="AE15" s="323">
        <v>42600</v>
      </c>
      <c r="AF15" s="324"/>
      <c r="AG15" s="323">
        <v>516000</v>
      </c>
    </row>
    <row r="16" spans="1:33" x14ac:dyDescent="0.25">
      <c r="A16" s="320"/>
      <c r="B16" s="320"/>
      <c r="C16" s="320"/>
      <c r="D16" s="320" t="s">
        <v>173</v>
      </c>
      <c r="E16" s="320"/>
      <c r="F16" s="320"/>
      <c r="G16" s="320"/>
      <c r="H16" s="320"/>
      <c r="I16" s="323">
        <v>1000</v>
      </c>
      <c r="J16" s="324"/>
      <c r="K16" s="323">
        <v>1000</v>
      </c>
      <c r="L16" s="324"/>
      <c r="M16" s="323">
        <v>1000</v>
      </c>
      <c r="N16" s="324"/>
      <c r="O16" s="323">
        <v>250</v>
      </c>
      <c r="P16" s="324"/>
      <c r="Q16" s="323">
        <v>250</v>
      </c>
      <c r="R16" s="324"/>
      <c r="S16" s="323">
        <v>250</v>
      </c>
      <c r="T16" s="324"/>
      <c r="U16" s="323">
        <v>250</v>
      </c>
      <c r="V16" s="324"/>
      <c r="W16" s="323">
        <v>250</v>
      </c>
      <c r="X16" s="324"/>
      <c r="Y16" s="323">
        <v>250</v>
      </c>
      <c r="Z16" s="324"/>
      <c r="AA16" s="323">
        <v>250</v>
      </c>
      <c r="AB16" s="324"/>
      <c r="AC16" s="323">
        <v>250</v>
      </c>
      <c r="AD16" s="324"/>
      <c r="AE16" s="323">
        <v>0</v>
      </c>
      <c r="AF16" s="324"/>
      <c r="AG16" s="323">
        <v>5000</v>
      </c>
    </row>
    <row r="17" spans="1:33" x14ac:dyDescent="0.25">
      <c r="A17" s="320"/>
      <c r="B17" s="320"/>
      <c r="C17" s="320"/>
      <c r="D17" s="320" t="s">
        <v>174</v>
      </c>
      <c r="E17" s="320"/>
      <c r="F17" s="320"/>
      <c r="G17" s="320"/>
      <c r="H17" s="320"/>
      <c r="I17" s="323"/>
      <c r="J17" s="324"/>
      <c r="K17" s="323"/>
      <c r="L17" s="324"/>
      <c r="M17" s="323"/>
      <c r="N17" s="324"/>
      <c r="O17" s="323"/>
      <c r="P17" s="324"/>
      <c r="Q17" s="323"/>
      <c r="R17" s="324"/>
      <c r="S17" s="323"/>
      <c r="T17" s="324"/>
      <c r="U17" s="323"/>
      <c r="V17" s="324"/>
      <c r="W17" s="323"/>
      <c r="X17" s="324"/>
      <c r="Y17" s="323"/>
      <c r="Z17" s="324"/>
      <c r="AA17" s="323"/>
      <c r="AB17" s="324"/>
      <c r="AC17" s="323"/>
      <c r="AD17" s="324"/>
      <c r="AE17" s="323"/>
      <c r="AF17" s="324"/>
      <c r="AG17" s="323"/>
    </row>
    <row r="18" spans="1:33" x14ac:dyDescent="0.25">
      <c r="A18" s="320"/>
      <c r="B18" s="320"/>
      <c r="C18" s="320"/>
      <c r="D18" s="320"/>
      <c r="E18" s="320" t="s">
        <v>245</v>
      </c>
      <c r="F18" s="320"/>
      <c r="G18" s="320"/>
      <c r="H18" s="320"/>
      <c r="I18" s="323"/>
      <c r="J18" s="324"/>
      <c r="K18" s="323"/>
      <c r="L18" s="324"/>
      <c r="M18" s="323"/>
      <c r="N18" s="324"/>
      <c r="O18" s="323"/>
      <c r="P18" s="324"/>
      <c r="Q18" s="323"/>
      <c r="R18" s="324"/>
      <c r="S18" s="323"/>
      <c r="T18" s="324"/>
      <c r="U18" s="323">
        <v>0</v>
      </c>
      <c r="V18" s="324"/>
      <c r="W18" s="323">
        <v>0</v>
      </c>
      <c r="X18" s="324"/>
      <c r="Y18" s="323">
        <v>0</v>
      </c>
      <c r="Z18" s="324"/>
      <c r="AA18" s="323">
        <v>0</v>
      </c>
      <c r="AB18" s="324"/>
      <c r="AC18" s="323">
        <v>0</v>
      </c>
      <c r="AD18" s="324"/>
      <c r="AE18" s="323">
        <v>18.309999999999999</v>
      </c>
      <c r="AF18" s="324"/>
      <c r="AG18" s="323">
        <v>18.309999999999999</v>
      </c>
    </row>
    <row r="19" spans="1:33" x14ac:dyDescent="0.25">
      <c r="A19" s="320"/>
      <c r="B19" s="320"/>
      <c r="C19" s="320"/>
      <c r="D19" s="320"/>
      <c r="E19" s="320" t="s">
        <v>246</v>
      </c>
      <c r="F19" s="320"/>
      <c r="G19" s="320"/>
      <c r="H19" s="320"/>
      <c r="I19" s="323">
        <v>5202</v>
      </c>
      <c r="J19" s="324"/>
      <c r="K19" s="323">
        <v>5202</v>
      </c>
      <c r="L19" s="324"/>
      <c r="M19" s="323">
        <v>5202</v>
      </c>
      <c r="N19" s="324"/>
      <c r="O19" s="323">
        <v>5202</v>
      </c>
      <c r="P19" s="324"/>
      <c r="Q19" s="323">
        <v>5424</v>
      </c>
      <c r="R19" s="324"/>
      <c r="S19" s="323">
        <v>5424</v>
      </c>
      <c r="T19" s="324"/>
      <c r="U19" s="323">
        <v>5424</v>
      </c>
      <c r="V19" s="324"/>
      <c r="W19" s="323">
        <v>5424</v>
      </c>
      <c r="X19" s="324"/>
      <c r="Y19" s="323">
        <v>5424</v>
      </c>
      <c r="Z19" s="324"/>
      <c r="AA19" s="323">
        <v>5424</v>
      </c>
      <c r="AB19" s="324"/>
      <c r="AC19" s="323">
        <v>5424</v>
      </c>
      <c r="AD19" s="324"/>
      <c r="AE19" s="323">
        <v>5424</v>
      </c>
      <c r="AF19" s="324"/>
      <c r="AG19" s="323">
        <v>64200</v>
      </c>
    </row>
    <row r="20" spans="1:33" ht="15.75" thickBot="1" x14ac:dyDescent="0.3">
      <c r="A20" s="320"/>
      <c r="B20" s="320"/>
      <c r="C20" s="320"/>
      <c r="D20" s="320"/>
      <c r="E20" s="320" t="s">
        <v>247</v>
      </c>
      <c r="F20" s="320"/>
      <c r="G20" s="320"/>
      <c r="H20" s="320"/>
      <c r="I20" s="325">
        <v>225</v>
      </c>
      <c r="J20" s="324"/>
      <c r="K20" s="325">
        <v>225</v>
      </c>
      <c r="L20" s="324"/>
      <c r="M20" s="325">
        <v>225</v>
      </c>
      <c r="N20" s="324"/>
      <c r="O20" s="325">
        <v>225</v>
      </c>
      <c r="P20" s="324"/>
      <c r="Q20" s="325">
        <v>14225</v>
      </c>
      <c r="R20" s="324"/>
      <c r="S20" s="325">
        <v>225</v>
      </c>
      <c r="T20" s="324"/>
      <c r="U20" s="325">
        <v>225</v>
      </c>
      <c r="V20" s="324"/>
      <c r="W20" s="325">
        <v>225</v>
      </c>
      <c r="X20" s="324"/>
      <c r="Y20" s="325">
        <v>225</v>
      </c>
      <c r="Z20" s="324"/>
      <c r="AA20" s="325">
        <v>225</v>
      </c>
      <c r="AB20" s="324"/>
      <c r="AC20" s="325">
        <v>225</v>
      </c>
      <c r="AD20" s="324"/>
      <c r="AE20" s="325">
        <v>225</v>
      </c>
      <c r="AF20" s="324"/>
      <c r="AG20" s="325">
        <v>16700</v>
      </c>
    </row>
    <row r="21" spans="1:33" x14ac:dyDescent="0.25">
      <c r="A21" s="320"/>
      <c r="B21" s="320"/>
      <c r="C21" s="320"/>
      <c r="D21" s="320" t="s">
        <v>248</v>
      </c>
      <c r="E21" s="320"/>
      <c r="F21" s="320"/>
      <c r="G21" s="320"/>
      <c r="H21" s="320"/>
      <c r="I21" s="323">
        <v>5427</v>
      </c>
      <c r="J21" s="324"/>
      <c r="K21" s="323">
        <v>5427</v>
      </c>
      <c r="L21" s="324"/>
      <c r="M21" s="323">
        <v>5427</v>
      </c>
      <c r="N21" s="324"/>
      <c r="O21" s="323">
        <v>5427</v>
      </c>
      <c r="P21" s="324"/>
      <c r="Q21" s="323">
        <v>19649</v>
      </c>
      <c r="R21" s="324"/>
      <c r="S21" s="323">
        <v>5649</v>
      </c>
      <c r="T21" s="324"/>
      <c r="U21" s="323">
        <v>5649</v>
      </c>
      <c r="V21" s="324"/>
      <c r="W21" s="323">
        <v>5649</v>
      </c>
      <c r="X21" s="324"/>
      <c r="Y21" s="323">
        <v>5649</v>
      </c>
      <c r="Z21" s="324"/>
      <c r="AA21" s="323">
        <v>5649</v>
      </c>
      <c r="AB21" s="324"/>
      <c r="AC21" s="323">
        <v>5649</v>
      </c>
      <c r="AD21" s="324"/>
      <c r="AE21" s="323">
        <v>5667.31</v>
      </c>
      <c r="AF21" s="324"/>
      <c r="AG21" s="323">
        <v>80918.31</v>
      </c>
    </row>
    <row r="22" spans="1:33" x14ac:dyDescent="0.25">
      <c r="A22" s="320"/>
      <c r="B22" s="320"/>
      <c r="C22" s="320"/>
      <c r="D22" s="320" t="s">
        <v>175</v>
      </c>
      <c r="E22" s="320"/>
      <c r="F22" s="320"/>
      <c r="G22" s="320"/>
      <c r="H22" s="320"/>
      <c r="I22" s="323">
        <v>0</v>
      </c>
      <c r="J22" s="324"/>
      <c r="K22" s="323">
        <v>13185</v>
      </c>
      <c r="L22" s="324"/>
      <c r="M22" s="323">
        <v>13185</v>
      </c>
      <c r="N22" s="324"/>
      <c r="O22" s="323">
        <v>13186</v>
      </c>
      <c r="P22" s="324"/>
      <c r="Q22" s="323">
        <v>13186</v>
      </c>
      <c r="R22" s="324"/>
      <c r="S22" s="323">
        <v>13186</v>
      </c>
      <c r="T22" s="324"/>
      <c r="U22" s="323">
        <v>13186</v>
      </c>
      <c r="V22" s="324"/>
      <c r="W22" s="323">
        <v>13186</v>
      </c>
      <c r="X22" s="324"/>
      <c r="Y22" s="323">
        <v>13186</v>
      </c>
      <c r="Z22" s="324"/>
      <c r="AA22" s="323">
        <v>13186</v>
      </c>
      <c r="AB22" s="324"/>
      <c r="AC22" s="323">
        <v>13186</v>
      </c>
      <c r="AD22" s="324"/>
      <c r="AE22" s="323">
        <v>0</v>
      </c>
      <c r="AF22" s="324"/>
      <c r="AG22" s="323">
        <v>131858</v>
      </c>
    </row>
    <row r="23" spans="1:33" x14ac:dyDescent="0.25">
      <c r="A23" s="320"/>
      <c r="B23" s="320"/>
      <c r="C23" s="320"/>
      <c r="D23" s="320" t="s">
        <v>176</v>
      </c>
      <c r="E23" s="320"/>
      <c r="F23" s="320"/>
      <c r="G23" s="320"/>
      <c r="H23" s="320"/>
      <c r="I23" s="323"/>
      <c r="J23" s="324"/>
      <c r="K23" s="323"/>
      <c r="L23" s="324"/>
      <c r="M23" s="323"/>
      <c r="N23" s="324"/>
      <c r="O23" s="323"/>
      <c r="P23" s="324"/>
      <c r="Q23" s="323"/>
      <c r="R23" s="324"/>
      <c r="S23" s="323"/>
      <c r="T23" s="324"/>
      <c r="U23" s="323"/>
      <c r="V23" s="324"/>
      <c r="W23" s="323"/>
      <c r="X23" s="324"/>
      <c r="Y23" s="323"/>
      <c r="Z23" s="324"/>
      <c r="AA23" s="323"/>
      <c r="AB23" s="324"/>
      <c r="AC23" s="323"/>
      <c r="AD23" s="324"/>
      <c r="AE23" s="323"/>
      <c r="AF23" s="324"/>
      <c r="AG23" s="323"/>
    </row>
    <row r="24" spans="1:33" x14ac:dyDescent="0.25">
      <c r="A24" s="320"/>
      <c r="B24" s="320"/>
      <c r="C24" s="320"/>
      <c r="D24" s="320"/>
      <c r="E24" s="320" t="s">
        <v>514</v>
      </c>
      <c r="F24" s="320"/>
      <c r="G24" s="320"/>
      <c r="H24" s="320"/>
      <c r="I24" s="323">
        <v>1845</v>
      </c>
      <c r="J24" s="324"/>
      <c r="K24" s="323">
        <v>1845</v>
      </c>
      <c r="L24" s="324"/>
      <c r="M24" s="323">
        <v>1845</v>
      </c>
      <c r="N24" s="324"/>
      <c r="O24" s="323">
        <v>1845</v>
      </c>
      <c r="P24" s="324"/>
      <c r="Q24" s="323">
        <v>1845</v>
      </c>
      <c r="R24" s="324"/>
      <c r="S24" s="323">
        <v>1845</v>
      </c>
      <c r="T24" s="324"/>
      <c r="U24" s="323">
        <v>1845</v>
      </c>
      <c r="V24" s="324"/>
      <c r="W24" s="323">
        <v>1845</v>
      </c>
      <c r="X24" s="324"/>
      <c r="Y24" s="323">
        <v>1845</v>
      </c>
      <c r="Z24" s="324"/>
      <c r="AA24" s="323">
        <v>1845</v>
      </c>
      <c r="AB24" s="324"/>
      <c r="AC24" s="323">
        <v>1845</v>
      </c>
      <c r="AD24" s="324"/>
      <c r="AE24" s="323">
        <v>1845</v>
      </c>
      <c r="AF24" s="324"/>
      <c r="AG24" s="323">
        <v>22140</v>
      </c>
    </row>
    <row r="25" spans="1:33" ht="15.75" thickBot="1" x14ac:dyDescent="0.3">
      <c r="A25" s="320"/>
      <c r="B25" s="320"/>
      <c r="C25" s="320"/>
      <c r="D25" s="320"/>
      <c r="E25" s="320" t="s">
        <v>515</v>
      </c>
      <c r="F25" s="320"/>
      <c r="G25" s="320"/>
      <c r="H25" s="320"/>
      <c r="I25" s="325">
        <v>16614</v>
      </c>
      <c r="J25" s="324"/>
      <c r="K25" s="325">
        <v>16614</v>
      </c>
      <c r="L25" s="324"/>
      <c r="M25" s="325">
        <v>16614</v>
      </c>
      <c r="N25" s="324"/>
      <c r="O25" s="325">
        <v>16614</v>
      </c>
      <c r="P25" s="324"/>
      <c r="Q25" s="325">
        <v>16614</v>
      </c>
      <c r="R25" s="324"/>
      <c r="S25" s="325">
        <v>16614</v>
      </c>
      <c r="T25" s="324"/>
      <c r="U25" s="325">
        <v>16614</v>
      </c>
      <c r="V25" s="324"/>
      <c r="W25" s="325">
        <v>16614</v>
      </c>
      <c r="X25" s="324"/>
      <c r="Y25" s="325">
        <v>16614</v>
      </c>
      <c r="Z25" s="324"/>
      <c r="AA25" s="325">
        <v>16614</v>
      </c>
      <c r="AB25" s="324"/>
      <c r="AC25" s="325">
        <v>16614</v>
      </c>
      <c r="AD25" s="324"/>
      <c r="AE25" s="325">
        <v>16614</v>
      </c>
      <c r="AF25" s="324"/>
      <c r="AG25" s="325">
        <v>199368</v>
      </c>
    </row>
    <row r="26" spans="1:33" x14ac:dyDescent="0.25">
      <c r="A26" s="320"/>
      <c r="B26" s="320"/>
      <c r="C26" s="320"/>
      <c r="D26" s="320" t="s">
        <v>516</v>
      </c>
      <c r="E26" s="320"/>
      <c r="F26" s="320"/>
      <c r="G26" s="320"/>
      <c r="H26" s="320"/>
      <c r="I26" s="323">
        <v>18459</v>
      </c>
      <c r="J26" s="324"/>
      <c r="K26" s="323">
        <v>18459</v>
      </c>
      <c r="L26" s="324"/>
      <c r="M26" s="323">
        <v>18459</v>
      </c>
      <c r="N26" s="324"/>
      <c r="O26" s="323">
        <v>18459</v>
      </c>
      <c r="P26" s="324"/>
      <c r="Q26" s="323">
        <v>18459</v>
      </c>
      <c r="R26" s="324"/>
      <c r="S26" s="323">
        <v>18459</v>
      </c>
      <c r="T26" s="324"/>
      <c r="U26" s="323">
        <v>18459</v>
      </c>
      <c r="V26" s="324"/>
      <c r="W26" s="323">
        <v>18459</v>
      </c>
      <c r="X26" s="324"/>
      <c r="Y26" s="323">
        <v>18459</v>
      </c>
      <c r="Z26" s="324"/>
      <c r="AA26" s="323">
        <v>18459</v>
      </c>
      <c r="AB26" s="324"/>
      <c r="AC26" s="323">
        <v>18459</v>
      </c>
      <c r="AD26" s="324"/>
      <c r="AE26" s="323">
        <v>18459</v>
      </c>
      <c r="AF26" s="324"/>
      <c r="AG26" s="323">
        <v>221508</v>
      </c>
    </row>
    <row r="27" spans="1:33" x14ac:dyDescent="0.25">
      <c r="A27" s="320"/>
      <c r="B27" s="320"/>
      <c r="C27" s="320"/>
      <c r="D27" s="320" t="s">
        <v>177</v>
      </c>
      <c r="E27" s="320"/>
      <c r="F27" s="320"/>
      <c r="G27" s="320"/>
      <c r="H27" s="320"/>
      <c r="I27" s="323"/>
      <c r="J27" s="324"/>
      <c r="K27" s="323"/>
      <c r="L27" s="324"/>
      <c r="M27" s="323"/>
      <c r="N27" s="324"/>
      <c r="O27" s="323"/>
      <c r="P27" s="324"/>
      <c r="Q27" s="323"/>
      <c r="R27" s="324"/>
      <c r="S27" s="323"/>
      <c r="T27" s="324"/>
      <c r="U27" s="323"/>
      <c r="V27" s="324"/>
      <c r="W27" s="323"/>
      <c r="X27" s="324"/>
      <c r="Y27" s="323"/>
      <c r="Z27" s="324"/>
      <c r="AA27" s="323"/>
      <c r="AB27" s="324"/>
      <c r="AC27" s="323"/>
      <c r="AD27" s="324"/>
      <c r="AE27" s="323"/>
      <c r="AF27" s="324"/>
      <c r="AG27" s="323"/>
    </row>
    <row r="28" spans="1:33" x14ac:dyDescent="0.25">
      <c r="A28" s="320"/>
      <c r="B28" s="320"/>
      <c r="C28" s="320"/>
      <c r="D28" s="320"/>
      <c r="E28" s="320" t="s">
        <v>249</v>
      </c>
      <c r="F28" s="320"/>
      <c r="G28" s="320"/>
      <c r="H28" s="320"/>
      <c r="I28" s="323">
        <v>0</v>
      </c>
      <c r="J28" s="324"/>
      <c r="K28" s="323">
        <v>0</v>
      </c>
      <c r="L28" s="324"/>
      <c r="M28" s="323">
        <v>49350</v>
      </c>
      <c r="N28" s="324"/>
      <c r="O28" s="323">
        <v>51203</v>
      </c>
      <c r="P28" s="324"/>
      <c r="Q28" s="323">
        <v>3441</v>
      </c>
      <c r="R28" s="324"/>
      <c r="S28" s="323">
        <v>5012</v>
      </c>
      <c r="T28" s="324"/>
      <c r="U28" s="323">
        <v>16003</v>
      </c>
      <c r="V28" s="324"/>
      <c r="W28" s="323">
        <v>3210</v>
      </c>
      <c r="X28" s="324"/>
      <c r="Y28" s="323">
        <v>1520</v>
      </c>
      <c r="Z28" s="324"/>
      <c r="AA28" s="323">
        <v>7360</v>
      </c>
      <c r="AB28" s="324"/>
      <c r="AC28" s="323">
        <v>901</v>
      </c>
      <c r="AD28" s="324"/>
      <c r="AE28" s="323">
        <v>0</v>
      </c>
      <c r="AF28" s="324"/>
      <c r="AG28" s="323">
        <v>138000</v>
      </c>
    </row>
    <row r="29" spans="1:33" x14ac:dyDescent="0.25">
      <c r="A29" s="320"/>
      <c r="B29" s="320"/>
      <c r="C29" s="320"/>
      <c r="D29" s="320"/>
      <c r="E29" s="320" t="s">
        <v>250</v>
      </c>
      <c r="F29" s="320"/>
      <c r="G29" s="320"/>
      <c r="H29" s="320"/>
      <c r="I29" s="323">
        <v>0</v>
      </c>
      <c r="J29" s="324"/>
      <c r="K29" s="323">
        <v>0</v>
      </c>
      <c r="L29" s="324"/>
      <c r="M29" s="323">
        <v>0</v>
      </c>
      <c r="N29" s="324"/>
      <c r="O29" s="323">
        <v>0</v>
      </c>
      <c r="P29" s="324"/>
      <c r="Q29" s="323">
        <v>0</v>
      </c>
      <c r="R29" s="324"/>
      <c r="S29" s="323">
        <v>0</v>
      </c>
      <c r="T29" s="324"/>
      <c r="U29" s="323"/>
      <c r="V29" s="324"/>
      <c r="W29" s="323"/>
      <c r="X29" s="324"/>
      <c r="Y29" s="323"/>
      <c r="Z29" s="324"/>
      <c r="AA29" s="323"/>
      <c r="AB29" s="324"/>
      <c r="AC29" s="323"/>
      <c r="AD29" s="324"/>
      <c r="AE29" s="323"/>
      <c r="AF29" s="324"/>
      <c r="AG29" s="323">
        <v>0</v>
      </c>
    </row>
    <row r="30" spans="1:33" x14ac:dyDescent="0.25">
      <c r="A30" s="320"/>
      <c r="B30" s="320"/>
      <c r="C30" s="320"/>
      <c r="D30" s="320"/>
      <c r="E30" s="320" t="s">
        <v>251</v>
      </c>
      <c r="F30" s="320"/>
      <c r="G30" s="320"/>
      <c r="H30" s="320"/>
      <c r="I30" s="323">
        <v>0</v>
      </c>
      <c r="J30" s="324"/>
      <c r="K30" s="323">
        <v>0</v>
      </c>
      <c r="L30" s="324"/>
      <c r="M30" s="323">
        <v>0</v>
      </c>
      <c r="N30" s="324"/>
      <c r="O30" s="323">
        <v>700</v>
      </c>
      <c r="P30" s="324"/>
      <c r="Q30" s="323">
        <v>41378</v>
      </c>
      <c r="R30" s="324"/>
      <c r="S30" s="323">
        <v>21568</v>
      </c>
      <c r="T30" s="324"/>
      <c r="U30" s="323">
        <v>300</v>
      </c>
      <c r="V30" s="324"/>
      <c r="W30" s="323">
        <v>8473</v>
      </c>
      <c r="X30" s="324"/>
      <c r="Y30" s="323">
        <v>16280</v>
      </c>
      <c r="Z30" s="324"/>
      <c r="AA30" s="323">
        <v>2500</v>
      </c>
      <c r="AB30" s="324"/>
      <c r="AC30" s="323">
        <v>381</v>
      </c>
      <c r="AD30" s="324"/>
      <c r="AE30" s="323">
        <v>0</v>
      </c>
      <c r="AF30" s="324"/>
      <c r="AG30" s="323">
        <v>91580</v>
      </c>
    </row>
    <row r="31" spans="1:33" x14ac:dyDescent="0.25">
      <c r="A31" s="320"/>
      <c r="B31" s="320"/>
      <c r="C31" s="320"/>
      <c r="D31" s="320"/>
      <c r="E31" s="320" t="s">
        <v>252</v>
      </c>
      <c r="F31" s="320"/>
      <c r="G31" s="320"/>
      <c r="H31" s="320"/>
      <c r="I31" s="323">
        <v>0</v>
      </c>
      <c r="J31" s="324"/>
      <c r="K31" s="323">
        <v>0</v>
      </c>
      <c r="L31" s="324"/>
      <c r="M31" s="323">
        <v>0</v>
      </c>
      <c r="N31" s="324"/>
      <c r="O31" s="323">
        <v>0</v>
      </c>
      <c r="P31" s="324"/>
      <c r="Q31" s="323">
        <v>0</v>
      </c>
      <c r="R31" s="324"/>
      <c r="S31" s="323">
        <v>0</v>
      </c>
      <c r="T31" s="324"/>
      <c r="U31" s="323"/>
      <c r="V31" s="324"/>
      <c r="W31" s="323"/>
      <c r="X31" s="324"/>
      <c r="Y31" s="323"/>
      <c r="Z31" s="324"/>
      <c r="AA31" s="323"/>
      <c r="AB31" s="324"/>
      <c r="AC31" s="323"/>
      <c r="AD31" s="324"/>
      <c r="AE31" s="323"/>
      <c r="AF31" s="324"/>
      <c r="AG31" s="323">
        <v>0</v>
      </c>
    </row>
    <row r="32" spans="1:33" x14ac:dyDescent="0.25">
      <c r="A32" s="320"/>
      <c r="B32" s="320"/>
      <c r="C32" s="320"/>
      <c r="D32" s="320"/>
      <c r="E32" s="320" t="s">
        <v>253</v>
      </c>
      <c r="F32" s="320"/>
      <c r="G32" s="320"/>
      <c r="H32" s="320"/>
      <c r="I32" s="323">
        <v>0</v>
      </c>
      <c r="J32" s="324"/>
      <c r="K32" s="323">
        <v>0</v>
      </c>
      <c r="L32" s="324"/>
      <c r="M32" s="323">
        <v>0</v>
      </c>
      <c r="N32" s="324"/>
      <c r="O32" s="323">
        <v>0</v>
      </c>
      <c r="P32" s="324"/>
      <c r="Q32" s="323">
        <v>0</v>
      </c>
      <c r="R32" s="324"/>
      <c r="S32" s="323">
        <v>0</v>
      </c>
      <c r="T32" s="324"/>
      <c r="U32" s="323">
        <v>0</v>
      </c>
      <c r="V32" s="324"/>
      <c r="W32" s="323">
        <v>0</v>
      </c>
      <c r="X32" s="324"/>
      <c r="Y32" s="323">
        <v>0</v>
      </c>
      <c r="Z32" s="324"/>
      <c r="AA32" s="323">
        <v>9000</v>
      </c>
      <c r="AB32" s="324"/>
      <c r="AC32" s="323">
        <v>9000</v>
      </c>
      <c r="AD32" s="324"/>
      <c r="AE32" s="323">
        <v>0</v>
      </c>
      <c r="AF32" s="324"/>
      <c r="AG32" s="323">
        <v>18000</v>
      </c>
    </row>
    <row r="33" spans="1:33" x14ac:dyDescent="0.25">
      <c r="A33" s="320"/>
      <c r="B33" s="320"/>
      <c r="C33" s="320"/>
      <c r="D33" s="320"/>
      <c r="E33" s="320" t="s">
        <v>254</v>
      </c>
      <c r="F33" s="320"/>
      <c r="G33" s="320"/>
      <c r="H33" s="320"/>
      <c r="I33" s="323">
        <v>0</v>
      </c>
      <c r="J33" s="324"/>
      <c r="K33" s="323">
        <v>0</v>
      </c>
      <c r="L33" s="324"/>
      <c r="M33" s="323">
        <v>3750</v>
      </c>
      <c r="N33" s="324"/>
      <c r="O33" s="323">
        <v>3750</v>
      </c>
      <c r="P33" s="324"/>
      <c r="Q33" s="323">
        <v>0</v>
      </c>
      <c r="R33" s="324"/>
      <c r="S33" s="323">
        <v>0</v>
      </c>
      <c r="T33" s="324"/>
      <c r="U33" s="323">
        <v>3750</v>
      </c>
      <c r="V33" s="324"/>
      <c r="W33" s="323">
        <v>3750</v>
      </c>
      <c r="X33" s="324"/>
      <c r="Y33" s="323">
        <v>0</v>
      </c>
      <c r="Z33" s="324"/>
      <c r="AA33" s="323">
        <v>0</v>
      </c>
      <c r="AB33" s="324"/>
      <c r="AC33" s="323">
        <v>0</v>
      </c>
      <c r="AD33" s="324"/>
      <c r="AE33" s="323">
        <v>0</v>
      </c>
      <c r="AF33" s="324"/>
      <c r="AG33" s="323">
        <v>15000</v>
      </c>
    </row>
    <row r="34" spans="1:33" s="232" customFormat="1" ht="11.25" x14ac:dyDescent="0.2">
      <c r="A34" s="320"/>
      <c r="B34" s="320"/>
      <c r="C34" s="320"/>
      <c r="D34" s="320"/>
      <c r="E34" s="320" t="s">
        <v>255</v>
      </c>
      <c r="F34" s="320"/>
      <c r="G34" s="320"/>
      <c r="H34" s="320"/>
      <c r="I34" s="323">
        <v>0</v>
      </c>
      <c r="J34" s="324"/>
      <c r="K34" s="323">
        <v>0</v>
      </c>
      <c r="L34" s="324"/>
      <c r="M34" s="323">
        <v>10000</v>
      </c>
      <c r="N34" s="324"/>
      <c r="O34" s="323">
        <v>5000</v>
      </c>
      <c r="P34" s="324"/>
      <c r="Q34" s="323">
        <v>1000</v>
      </c>
      <c r="R34" s="324"/>
      <c r="S34" s="323">
        <v>0</v>
      </c>
      <c r="T34" s="324"/>
      <c r="U34" s="323">
        <v>1000</v>
      </c>
      <c r="V34" s="324"/>
      <c r="W34" s="323">
        <v>5000</v>
      </c>
      <c r="X34" s="324"/>
      <c r="Y34" s="323">
        <v>1000</v>
      </c>
      <c r="Z34" s="324"/>
      <c r="AA34" s="323">
        <v>1000</v>
      </c>
      <c r="AB34" s="324"/>
      <c r="AC34" s="323">
        <v>5000</v>
      </c>
      <c r="AD34" s="324"/>
      <c r="AE34" s="323">
        <v>1000</v>
      </c>
      <c r="AF34" s="324"/>
      <c r="AG34" s="323">
        <v>30000</v>
      </c>
    </row>
    <row r="35" spans="1:33" x14ac:dyDescent="0.25">
      <c r="A35" s="320"/>
      <c r="B35" s="320"/>
      <c r="C35" s="320"/>
      <c r="D35" s="320"/>
      <c r="E35" s="320" t="s">
        <v>256</v>
      </c>
      <c r="F35" s="320"/>
      <c r="G35" s="320"/>
      <c r="H35" s="320"/>
      <c r="I35" s="323">
        <v>0</v>
      </c>
      <c r="J35" s="324"/>
      <c r="K35" s="323">
        <v>0</v>
      </c>
      <c r="L35" s="324"/>
      <c r="M35" s="323">
        <v>0</v>
      </c>
      <c r="N35" s="324"/>
      <c r="O35" s="323">
        <v>0</v>
      </c>
      <c r="P35" s="324"/>
      <c r="Q35" s="323">
        <v>0</v>
      </c>
      <c r="R35" s="324"/>
      <c r="S35" s="323">
        <v>0</v>
      </c>
      <c r="T35" s="324"/>
      <c r="U35" s="323">
        <v>0</v>
      </c>
      <c r="V35" s="324"/>
      <c r="W35" s="323">
        <v>0</v>
      </c>
      <c r="X35" s="324"/>
      <c r="Y35" s="323">
        <v>0</v>
      </c>
      <c r="Z35" s="324"/>
      <c r="AA35" s="323">
        <v>0</v>
      </c>
      <c r="AB35" s="324"/>
      <c r="AC35" s="323">
        <v>5827</v>
      </c>
      <c r="AD35" s="324"/>
      <c r="AE35" s="323">
        <v>0</v>
      </c>
      <c r="AF35" s="324"/>
      <c r="AG35" s="323">
        <v>5827</v>
      </c>
    </row>
    <row r="36" spans="1:33" ht="15.75" thickBot="1" x14ac:dyDescent="0.3">
      <c r="A36" s="320"/>
      <c r="B36" s="320"/>
      <c r="C36" s="320"/>
      <c r="D36" s="320"/>
      <c r="E36" s="320" t="s">
        <v>257</v>
      </c>
      <c r="F36" s="320"/>
      <c r="G36" s="320"/>
      <c r="H36" s="320"/>
      <c r="I36" s="325">
        <v>333</v>
      </c>
      <c r="J36" s="324"/>
      <c r="K36" s="325">
        <v>333</v>
      </c>
      <c r="L36" s="324"/>
      <c r="M36" s="325">
        <v>333</v>
      </c>
      <c r="N36" s="324"/>
      <c r="O36" s="325">
        <v>333</v>
      </c>
      <c r="P36" s="324"/>
      <c r="Q36" s="325">
        <v>333</v>
      </c>
      <c r="R36" s="324"/>
      <c r="S36" s="325">
        <v>333</v>
      </c>
      <c r="T36" s="324"/>
      <c r="U36" s="325">
        <v>333</v>
      </c>
      <c r="V36" s="324"/>
      <c r="W36" s="325">
        <v>333</v>
      </c>
      <c r="X36" s="324"/>
      <c r="Y36" s="325">
        <v>334</v>
      </c>
      <c r="Z36" s="324"/>
      <c r="AA36" s="325">
        <v>334</v>
      </c>
      <c r="AB36" s="324"/>
      <c r="AC36" s="325">
        <v>334</v>
      </c>
      <c r="AD36" s="324"/>
      <c r="AE36" s="325">
        <v>334</v>
      </c>
      <c r="AF36" s="324"/>
      <c r="AG36" s="325">
        <v>4000</v>
      </c>
    </row>
    <row r="37" spans="1:33" x14ac:dyDescent="0.25">
      <c r="A37" s="320"/>
      <c r="B37" s="320"/>
      <c r="C37" s="320"/>
      <c r="D37" s="320" t="s">
        <v>258</v>
      </c>
      <c r="E37" s="320"/>
      <c r="F37" s="320"/>
      <c r="G37" s="320"/>
      <c r="H37" s="320"/>
      <c r="I37" s="323">
        <v>333</v>
      </c>
      <c r="J37" s="324"/>
      <c r="K37" s="323">
        <v>333</v>
      </c>
      <c r="L37" s="324"/>
      <c r="M37" s="323">
        <v>63433</v>
      </c>
      <c r="N37" s="324"/>
      <c r="O37" s="323">
        <v>60986</v>
      </c>
      <c r="P37" s="324"/>
      <c r="Q37" s="323">
        <v>46152</v>
      </c>
      <c r="R37" s="324"/>
      <c r="S37" s="323">
        <v>26913</v>
      </c>
      <c r="T37" s="324"/>
      <c r="U37" s="323">
        <v>21386</v>
      </c>
      <c r="V37" s="324"/>
      <c r="W37" s="323">
        <v>20766</v>
      </c>
      <c r="X37" s="324"/>
      <c r="Y37" s="323">
        <v>19134</v>
      </c>
      <c r="Z37" s="324"/>
      <c r="AA37" s="323">
        <v>20194</v>
      </c>
      <c r="AB37" s="324"/>
      <c r="AC37" s="323">
        <v>21443</v>
      </c>
      <c r="AD37" s="324"/>
      <c r="AE37" s="323">
        <v>1334</v>
      </c>
      <c r="AF37" s="324"/>
      <c r="AG37" s="323">
        <v>302407</v>
      </c>
    </row>
    <row r="38" spans="1:33" x14ac:dyDescent="0.25">
      <c r="A38" s="320"/>
      <c r="B38" s="320"/>
      <c r="C38" s="320"/>
      <c r="D38" s="320" t="s">
        <v>178</v>
      </c>
      <c r="E38" s="320"/>
      <c r="F38" s="320"/>
      <c r="G38" s="320"/>
      <c r="H38" s="320"/>
      <c r="I38" s="323">
        <v>0</v>
      </c>
      <c r="J38" s="324"/>
      <c r="K38" s="323">
        <v>10467</v>
      </c>
      <c r="L38" s="324"/>
      <c r="M38" s="323">
        <v>20935</v>
      </c>
      <c r="N38" s="324"/>
      <c r="O38" s="323">
        <v>20935</v>
      </c>
      <c r="P38" s="324"/>
      <c r="Q38" s="323">
        <v>20935</v>
      </c>
      <c r="R38" s="324"/>
      <c r="S38" s="323">
        <v>20935</v>
      </c>
      <c r="T38" s="324"/>
      <c r="U38" s="323">
        <v>20935</v>
      </c>
      <c r="V38" s="324"/>
      <c r="W38" s="323">
        <v>20935</v>
      </c>
      <c r="X38" s="324"/>
      <c r="Y38" s="323">
        <v>20935</v>
      </c>
      <c r="Z38" s="324"/>
      <c r="AA38" s="323">
        <v>20935</v>
      </c>
      <c r="AB38" s="324"/>
      <c r="AC38" s="323">
        <v>20935</v>
      </c>
      <c r="AD38" s="324"/>
      <c r="AE38" s="323">
        <v>10467</v>
      </c>
      <c r="AF38" s="324"/>
      <c r="AG38" s="323">
        <v>209349</v>
      </c>
    </row>
    <row r="39" spans="1:33" ht="15.75" thickBot="1" x14ac:dyDescent="0.3">
      <c r="A39" s="320"/>
      <c r="B39" s="320"/>
      <c r="C39" s="320"/>
      <c r="D39" s="320" t="s">
        <v>179</v>
      </c>
      <c r="E39" s="320"/>
      <c r="F39" s="320"/>
      <c r="G39" s="320"/>
      <c r="H39" s="320"/>
      <c r="I39" s="326">
        <v>172000</v>
      </c>
      <c r="J39" s="324"/>
      <c r="K39" s="326">
        <v>0</v>
      </c>
      <c r="L39" s="324"/>
      <c r="M39" s="326">
        <v>0</v>
      </c>
      <c r="N39" s="324"/>
      <c r="O39" s="326">
        <v>0</v>
      </c>
      <c r="P39" s="324"/>
      <c r="Q39" s="326">
        <v>0</v>
      </c>
      <c r="R39" s="324"/>
      <c r="S39" s="326">
        <v>0</v>
      </c>
      <c r="T39" s="324"/>
      <c r="U39" s="326"/>
      <c r="V39" s="324"/>
      <c r="W39" s="326"/>
      <c r="X39" s="324"/>
      <c r="Y39" s="326"/>
      <c r="Z39" s="324"/>
      <c r="AA39" s="326"/>
      <c r="AB39" s="324"/>
      <c r="AC39" s="326"/>
      <c r="AD39" s="324"/>
      <c r="AE39" s="326"/>
      <c r="AF39" s="324"/>
      <c r="AG39" s="326">
        <v>172000</v>
      </c>
    </row>
    <row r="40" spans="1:33" ht="15.75" thickBot="1" x14ac:dyDescent="0.3">
      <c r="A40" s="320"/>
      <c r="B40" s="320"/>
      <c r="C40" s="320" t="s">
        <v>11</v>
      </c>
      <c r="D40" s="320"/>
      <c r="E40" s="320"/>
      <c r="F40" s="320"/>
      <c r="G40" s="320"/>
      <c r="H40" s="320"/>
      <c r="I40" s="327">
        <v>1458293</v>
      </c>
      <c r="J40" s="324"/>
      <c r="K40" s="327">
        <v>1359945</v>
      </c>
      <c r="L40" s="324"/>
      <c r="M40" s="327">
        <v>1406113</v>
      </c>
      <c r="N40" s="324"/>
      <c r="O40" s="327">
        <v>1402917</v>
      </c>
      <c r="P40" s="324"/>
      <c r="Q40" s="327">
        <v>1402305</v>
      </c>
      <c r="R40" s="324"/>
      <c r="S40" s="327">
        <v>1369066</v>
      </c>
      <c r="T40" s="324"/>
      <c r="U40" s="327">
        <v>1363539</v>
      </c>
      <c r="V40" s="324"/>
      <c r="W40" s="327">
        <v>1362919</v>
      </c>
      <c r="X40" s="324"/>
      <c r="Y40" s="327">
        <v>1361287</v>
      </c>
      <c r="Z40" s="324"/>
      <c r="AA40" s="327">
        <v>1362346</v>
      </c>
      <c r="AB40" s="324"/>
      <c r="AC40" s="327">
        <v>1363595</v>
      </c>
      <c r="AD40" s="324"/>
      <c r="AE40" s="327">
        <v>1319600.31</v>
      </c>
      <c r="AF40" s="324"/>
      <c r="AG40" s="327">
        <v>16531925.310000001</v>
      </c>
    </row>
    <row r="41" spans="1:33" x14ac:dyDescent="0.25">
      <c r="A41" s="320"/>
      <c r="B41" s="320" t="s">
        <v>180</v>
      </c>
      <c r="C41" s="320"/>
      <c r="D41" s="320"/>
      <c r="E41" s="320"/>
      <c r="F41" s="320"/>
      <c r="G41" s="320"/>
      <c r="H41" s="320"/>
      <c r="I41" s="323">
        <v>1458293</v>
      </c>
      <c r="J41" s="324"/>
      <c r="K41" s="323">
        <v>1359945</v>
      </c>
      <c r="L41" s="324"/>
      <c r="M41" s="323">
        <v>1406113</v>
      </c>
      <c r="N41" s="324"/>
      <c r="O41" s="323">
        <v>1402917</v>
      </c>
      <c r="P41" s="324"/>
      <c r="Q41" s="323">
        <v>1402305</v>
      </c>
      <c r="R41" s="324"/>
      <c r="S41" s="323">
        <v>1369066</v>
      </c>
      <c r="T41" s="324"/>
      <c r="U41" s="323">
        <v>1363539</v>
      </c>
      <c r="V41" s="324"/>
      <c r="W41" s="323">
        <v>1362919</v>
      </c>
      <c r="X41" s="324"/>
      <c r="Y41" s="323">
        <v>1361287</v>
      </c>
      <c r="Z41" s="324"/>
      <c r="AA41" s="323">
        <v>1362346</v>
      </c>
      <c r="AB41" s="324"/>
      <c r="AC41" s="323">
        <v>1363595</v>
      </c>
      <c r="AD41" s="324"/>
      <c r="AE41" s="323">
        <v>1319600.31</v>
      </c>
      <c r="AF41" s="324"/>
      <c r="AG41" s="323">
        <v>16531925.310000001</v>
      </c>
    </row>
    <row r="42" spans="1:33" x14ac:dyDescent="0.25">
      <c r="A42" s="320"/>
      <c r="B42" s="320"/>
      <c r="C42" s="320" t="s">
        <v>181</v>
      </c>
      <c r="D42" s="320"/>
      <c r="E42" s="320"/>
      <c r="F42" s="320"/>
      <c r="G42" s="320"/>
      <c r="H42" s="320"/>
      <c r="I42" s="323"/>
      <c r="J42" s="324"/>
      <c r="K42" s="323"/>
      <c r="L42" s="324"/>
      <c r="M42" s="323"/>
      <c r="N42" s="324"/>
      <c r="O42" s="323"/>
      <c r="P42" s="324"/>
      <c r="Q42" s="323"/>
      <c r="R42" s="324"/>
      <c r="S42" s="323"/>
      <c r="T42" s="324"/>
      <c r="U42" s="323"/>
      <c r="V42" s="324"/>
      <c r="W42" s="323"/>
      <c r="X42" s="324"/>
      <c r="Y42" s="323"/>
      <c r="Z42" s="324"/>
      <c r="AA42" s="323"/>
      <c r="AB42" s="324"/>
      <c r="AC42" s="323"/>
      <c r="AD42" s="324"/>
      <c r="AE42" s="323"/>
      <c r="AF42" s="324"/>
      <c r="AG42" s="323"/>
    </row>
    <row r="43" spans="1:33" x14ac:dyDescent="0.25">
      <c r="A43" s="320"/>
      <c r="B43" s="320"/>
      <c r="C43" s="320"/>
      <c r="D43" s="320" t="s">
        <v>182</v>
      </c>
      <c r="E43" s="320"/>
      <c r="F43" s="320"/>
      <c r="G43" s="320"/>
      <c r="H43" s="320"/>
      <c r="I43" s="323">
        <v>790916</v>
      </c>
      <c r="J43" s="324"/>
      <c r="K43" s="323">
        <v>790916</v>
      </c>
      <c r="L43" s="324"/>
      <c r="M43" s="323">
        <v>790916</v>
      </c>
      <c r="N43" s="324"/>
      <c r="O43" s="323">
        <v>790916</v>
      </c>
      <c r="P43" s="324"/>
      <c r="Q43" s="323">
        <v>790916</v>
      </c>
      <c r="R43" s="324"/>
      <c r="S43" s="323">
        <v>790916</v>
      </c>
      <c r="T43" s="324"/>
      <c r="U43" s="323">
        <v>790916</v>
      </c>
      <c r="V43" s="324"/>
      <c r="W43" s="323">
        <v>790916</v>
      </c>
      <c r="X43" s="324"/>
      <c r="Y43" s="323">
        <v>790916</v>
      </c>
      <c r="Z43" s="324"/>
      <c r="AA43" s="323">
        <v>790916</v>
      </c>
      <c r="AB43" s="324"/>
      <c r="AC43" s="323">
        <v>790916</v>
      </c>
      <c r="AD43" s="324"/>
      <c r="AE43" s="323">
        <v>790916</v>
      </c>
      <c r="AF43" s="324"/>
      <c r="AG43" s="323">
        <v>9490992</v>
      </c>
    </row>
    <row r="44" spans="1:33" x14ac:dyDescent="0.25">
      <c r="A44" s="320"/>
      <c r="B44" s="320"/>
      <c r="C44" s="320"/>
      <c r="D44" s="320" t="s">
        <v>183</v>
      </c>
      <c r="E44" s="320"/>
      <c r="F44" s="320"/>
      <c r="G44" s="320"/>
      <c r="H44" s="320"/>
      <c r="I44" s="323">
        <v>147416</v>
      </c>
      <c r="J44" s="324"/>
      <c r="K44" s="323">
        <v>147416</v>
      </c>
      <c r="L44" s="324"/>
      <c r="M44" s="323">
        <v>147416</v>
      </c>
      <c r="N44" s="324"/>
      <c r="O44" s="323">
        <v>147416</v>
      </c>
      <c r="P44" s="324"/>
      <c r="Q44" s="323">
        <v>147416</v>
      </c>
      <c r="R44" s="324"/>
      <c r="S44" s="323">
        <v>147416</v>
      </c>
      <c r="T44" s="324"/>
      <c r="U44" s="323">
        <v>147416</v>
      </c>
      <c r="V44" s="324"/>
      <c r="W44" s="323">
        <v>147416</v>
      </c>
      <c r="X44" s="324"/>
      <c r="Y44" s="323">
        <v>147416</v>
      </c>
      <c r="Z44" s="324"/>
      <c r="AA44" s="323">
        <v>147416</v>
      </c>
      <c r="AB44" s="324"/>
      <c r="AC44" s="323">
        <v>147416</v>
      </c>
      <c r="AD44" s="324"/>
      <c r="AE44" s="323">
        <v>147416</v>
      </c>
      <c r="AF44" s="324"/>
      <c r="AG44" s="323">
        <v>1768992</v>
      </c>
    </row>
    <row r="45" spans="1:33" x14ac:dyDescent="0.25">
      <c r="A45" s="320"/>
      <c r="B45" s="320"/>
      <c r="C45" s="320"/>
      <c r="D45" s="320" t="s">
        <v>184</v>
      </c>
      <c r="E45" s="320"/>
      <c r="F45" s="320"/>
      <c r="G45" s="320"/>
      <c r="H45" s="320"/>
      <c r="I45" s="323"/>
      <c r="J45" s="324"/>
      <c r="K45" s="323"/>
      <c r="L45" s="324"/>
      <c r="M45" s="323"/>
      <c r="N45" s="324"/>
      <c r="O45" s="323"/>
      <c r="P45" s="324"/>
      <c r="Q45" s="323"/>
      <c r="R45" s="324"/>
      <c r="S45" s="323"/>
      <c r="T45" s="324"/>
      <c r="U45" s="323"/>
      <c r="V45" s="324"/>
      <c r="W45" s="323"/>
      <c r="X45" s="324"/>
      <c r="Y45" s="323"/>
      <c r="Z45" s="324"/>
      <c r="AA45" s="323"/>
      <c r="AB45" s="324"/>
      <c r="AC45" s="323"/>
      <c r="AD45" s="324"/>
      <c r="AE45" s="323"/>
      <c r="AF45" s="324"/>
      <c r="AG45" s="323"/>
    </row>
    <row r="46" spans="1:33" x14ac:dyDescent="0.25">
      <c r="A46" s="320"/>
      <c r="B46" s="320"/>
      <c r="C46" s="320"/>
      <c r="D46" s="320"/>
      <c r="E46" s="320" t="s">
        <v>259</v>
      </c>
      <c r="F46" s="320"/>
      <c r="G46" s="320"/>
      <c r="H46" s="320"/>
      <c r="I46" s="323">
        <v>10750</v>
      </c>
      <c r="J46" s="324"/>
      <c r="K46" s="323">
        <v>10750</v>
      </c>
      <c r="L46" s="324"/>
      <c r="M46" s="323">
        <v>10750</v>
      </c>
      <c r="N46" s="324"/>
      <c r="O46" s="323">
        <v>10750</v>
      </c>
      <c r="P46" s="324"/>
      <c r="Q46" s="323">
        <v>10750</v>
      </c>
      <c r="R46" s="324"/>
      <c r="S46" s="323">
        <v>10750</v>
      </c>
      <c r="T46" s="324"/>
      <c r="U46" s="323">
        <v>10750</v>
      </c>
      <c r="V46" s="324"/>
      <c r="W46" s="323">
        <v>10750</v>
      </c>
      <c r="X46" s="324"/>
      <c r="Y46" s="323">
        <v>10750</v>
      </c>
      <c r="Z46" s="324"/>
      <c r="AA46" s="323">
        <v>10750</v>
      </c>
      <c r="AB46" s="324"/>
      <c r="AC46" s="323">
        <v>10750</v>
      </c>
      <c r="AD46" s="324"/>
      <c r="AE46" s="323">
        <v>10750</v>
      </c>
      <c r="AF46" s="324"/>
      <c r="AG46" s="323">
        <v>129000</v>
      </c>
    </row>
    <row r="47" spans="1:33" ht="15.75" thickBot="1" x14ac:dyDescent="0.3">
      <c r="A47" s="320"/>
      <c r="B47" s="320"/>
      <c r="C47" s="320"/>
      <c r="D47" s="320"/>
      <c r="E47" s="320" t="s">
        <v>260</v>
      </c>
      <c r="F47" s="320"/>
      <c r="G47" s="320"/>
      <c r="H47" s="320"/>
      <c r="I47" s="325">
        <v>5000</v>
      </c>
      <c r="J47" s="324"/>
      <c r="K47" s="325">
        <v>5000</v>
      </c>
      <c r="L47" s="324"/>
      <c r="M47" s="325">
        <v>5000</v>
      </c>
      <c r="N47" s="324"/>
      <c r="O47" s="325">
        <v>5000</v>
      </c>
      <c r="P47" s="324"/>
      <c r="Q47" s="325">
        <v>5000</v>
      </c>
      <c r="R47" s="324"/>
      <c r="S47" s="325">
        <v>5000</v>
      </c>
      <c r="T47" s="324"/>
      <c r="U47" s="325">
        <v>5000</v>
      </c>
      <c r="V47" s="324"/>
      <c r="W47" s="325">
        <v>5000</v>
      </c>
      <c r="X47" s="324"/>
      <c r="Y47" s="325">
        <v>5000</v>
      </c>
      <c r="Z47" s="324"/>
      <c r="AA47" s="325">
        <v>5000</v>
      </c>
      <c r="AB47" s="324"/>
      <c r="AC47" s="325">
        <v>5000</v>
      </c>
      <c r="AD47" s="324"/>
      <c r="AE47" s="325">
        <v>5000</v>
      </c>
      <c r="AF47" s="324"/>
      <c r="AG47" s="325">
        <v>60000</v>
      </c>
    </row>
    <row r="48" spans="1:33" x14ac:dyDescent="0.25">
      <c r="A48" s="320"/>
      <c r="B48" s="320"/>
      <c r="C48" s="320"/>
      <c r="D48" s="320" t="s">
        <v>261</v>
      </c>
      <c r="E48" s="320"/>
      <c r="F48" s="320"/>
      <c r="G48" s="320"/>
      <c r="H48" s="320"/>
      <c r="I48" s="323">
        <v>15750</v>
      </c>
      <c r="J48" s="324"/>
      <c r="K48" s="323">
        <v>15750</v>
      </c>
      <c r="L48" s="324"/>
      <c r="M48" s="323">
        <v>15750</v>
      </c>
      <c r="N48" s="324"/>
      <c r="O48" s="323">
        <v>15750</v>
      </c>
      <c r="P48" s="324"/>
      <c r="Q48" s="323">
        <v>15750</v>
      </c>
      <c r="R48" s="324"/>
      <c r="S48" s="323">
        <v>15750</v>
      </c>
      <c r="T48" s="324"/>
      <c r="U48" s="323">
        <v>15750</v>
      </c>
      <c r="V48" s="324"/>
      <c r="W48" s="323">
        <v>15750</v>
      </c>
      <c r="X48" s="324"/>
      <c r="Y48" s="323">
        <v>15750</v>
      </c>
      <c r="Z48" s="324"/>
      <c r="AA48" s="323">
        <v>15750</v>
      </c>
      <c r="AB48" s="324"/>
      <c r="AC48" s="323">
        <v>15750</v>
      </c>
      <c r="AD48" s="324"/>
      <c r="AE48" s="323">
        <v>15750</v>
      </c>
      <c r="AF48" s="324"/>
      <c r="AG48" s="323">
        <v>189000</v>
      </c>
    </row>
    <row r="49" spans="1:33" x14ac:dyDescent="0.25">
      <c r="A49" s="320"/>
      <c r="B49" s="320"/>
      <c r="C49" s="320"/>
      <c r="D49" s="320" t="s">
        <v>185</v>
      </c>
      <c r="E49" s="320"/>
      <c r="F49" s="320"/>
      <c r="G49" s="320"/>
      <c r="H49" s="320"/>
      <c r="I49" s="323"/>
      <c r="J49" s="324"/>
      <c r="K49" s="323"/>
      <c r="L49" s="324"/>
      <c r="M49" s="323"/>
      <c r="N49" s="324"/>
      <c r="O49" s="323"/>
      <c r="P49" s="324"/>
      <c r="Q49" s="323"/>
      <c r="R49" s="324"/>
      <c r="S49" s="323"/>
      <c r="T49" s="324"/>
      <c r="U49" s="323"/>
      <c r="V49" s="324"/>
      <c r="W49" s="323"/>
      <c r="X49" s="324"/>
      <c r="Y49" s="323"/>
      <c r="Z49" s="324"/>
      <c r="AA49" s="323"/>
      <c r="AB49" s="324"/>
      <c r="AC49" s="323"/>
      <c r="AD49" s="324"/>
      <c r="AE49" s="323"/>
      <c r="AF49" s="324"/>
      <c r="AG49" s="323"/>
    </row>
    <row r="50" spans="1:33" x14ac:dyDescent="0.25">
      <c r="A50" s="320"/>
      <c r="B50" s="320"/>
      <c r="C50" s="320"/>
      <c r="D50" s="320"/>
      <c r="E50" s="320" t="s">
        <v>262</v>
      </c>
      <c r="F50" s="320"/>
      <c r="G50" s="320"/>
      <c r="H50" s="320"/>
      <c r="I50" s="323"/>
      <c r="J50" s="324"/>
      <c r="K50" s="323"/>
      <c r="L50" s="324"/>
      <c r="M50" s="323"/>
      <c r="N50" s="324"/>
      <c r="O50" s="323"/>
      <c r="P50" s="324"/>
      <c r="Q50" s="323"/>
      <c r="R50" s="324"/>
      <c r="S50" s="323"/>
      <c r="T50" s="324"/>
      <c r="U50" s="323"/>
      <c r="V50" s="324"/>
      <c r="W50" s="323"/>
      <c r="X50" s="324"/>
      <c r="Y50" s="323"/>
      <c r="Z50" s="324"/>
      <c r="AA50" s="323"/>
      <c r="AB50" s="324"/>
      <c r="AC50" s="323"/>
      <c r="AD50" s="324"/>
      <c r="AE50" s="323"/>
      <c r="AF50" s="324"/>
      <c r="AG50" s="323"/>
    </row>
    <row r="51" spans="1:33" x14ac:dyDescent="0.25">
      <c r="A51" s="320"/>
      <c r="B51" s="320"/>
      <c r="C51" s="320"/>
      <c r="D51" s="320"/>
      <c r="E51" s="320"/>
      <c r="F51" s="320" t="s">
        <v>263</v>
      </c>
      <c r="G51" s="320"/>
      <c r="H51" s="320"/>
      <c r="I51" s="323"/>
      <c r="J51" s="324"/>
      <c r="K51" s="323"/>
      <c r="L51" s="324"/>
      <c r="M51" s="323"/>
      <c r="N51" s="324"/>
      <c r="O51" s="323"/>
      <c r="P51" s="324"/>
      <c r="Q51" s="323"/>
      <c r="R51" s="324"/>
      <c r="S51" s="323"/>
      <c r="T51" s="324"/>
      <c r="U51" s="323"/>
      <c r="V51" s="324"/>
      <c r="W51" s="323"/>
      <c r="X51" s="324"/>
      <c r="Y51" s="323"/>
      <c r="Z51" s="324"/>
      <c r="AA51" s="323"/>
      <c r="AB51" s="324"/>
      <c r="AC51" s="323"/>
      <c r="AD51" s="324"/>
      <c r="AE51" s="323"/>
      <c r="AF51" s="324"/>
      <c r="AG51" s="323"/>
    </row>
    <row r="52" spans="1:33" x14ac:dyDescent="0.25">
      <c r="A52" s="320"/>
      <c r="B52" s="320"/>
      <c r="C52" s="320"/>
      <c r="D52" s="320"/>
      <c r="E52" s="320"/>
      <c r="F52" s="320"/>
      <c r="G52" s="320" t="s">
        <v>264</v>
      </c>
      <c r="H52" s="320"/>
      <c r="I52" s="323">
        <v>500</v>
      </c>
      <c r="J52" s="324"/>
      <c r="K52" s="323">
        <v>500</v>
      </c>
      <c r="L52" s="324"/>
      <c r="M52" s="323">
        <v>500</v>
      </c>
      <c r="N52" s="324"/>
      <c r="O52" s="323">
        <v>500</v>
      </c>
      <c r="P52" s="324"/>
      <c r="Q52" s="323">
        <v>500</v>
      </c>
      <c r="R52" s="324"/>
      <c r="S52" s="323">
        <v>500</v>
      </c>
      <c r="T52" s="324"/>
      <c r="U52" s="323">
        <v>500</v>
      </c>
      <c r="V52" s="324"/>
      <c r="W52" s="323">
        <v>500</v>
      </c>
      <c r="X52" s="324"/>
      <c r="Y52" s="323">
        <v>500</v>
      </c>
      <c r="Z52" s="324"/>
      <c r="AA52" s="323">
        <v>500</v>
      </c>
      <c r="AB52" s="324"/>
      <c r="AC52" s="323">
        <v>500</v>
      </c>
      <c r="AD52" s="324"/>
      <c r="AE52" s="323">
        <v>500</v>
      </c>
      <c r="AF52" s="324"/>
      <c r="AG52" s="323">
        <v>6000</v>
      </c>
    </row>
    <row r="53" spans="1:33" ht="15.75" thickBot="1" x14ac:dyDescent="0.3">
      <c r="A53" s="320"/>
      <c r="B53" s="320"/>
      <c r="C53" s="320"/>
      <c r="D53" s="320"/>
      <c r="E53" s="320"/>
      <c r="F53" s="320"/>
      <c r="G53" s="320" t="s">
        <v>265</v>
      </c>
      <c r="H53" s="320"/>
      <c r="I53" s="325">
        <v>5606</v>
      </c>
      <c r="J53" s="324"/>
      <c r="K53" s="325">
        <v>522</v>
      </c>
      <c r="L53" s="324"/>
      <c r="M53" s="325">
        <v>5701</v>
      </c>
      <c r="N53" s="324"/>
      <c r="O53" s="325">
        <v>36784</v>
      </c>
      <c r="P53" s="324"/>
      <c r="Q53" s="325">
        <v>28341</v>
      </c>
      <c r="R53" s="324"/>
      <c r="S53" s="325">
        <v>28900</v>
      </c>
      <c r="T53" s="324"/>
      <c r="U53" s="325">
        <v>10687</v>
      </c>
      <c r="V53" s="324"/>
      <c r="W53" s="325">
        <v>9398</v>
      </c>
      <c r="X53" s="324"/>
      <c r="Y53" s="325">
        <v>18666</v>
      </c>
      <c r="Z53" s="324"/>
      <c r="AA53" s="325">
        <v>2137</v>
      </c>
      <c r="AB53" s="324"/>
      <c r="AC53" s="325">
        <v>7389</v>
      </c>
      <c r="AD53" s="324"/>
      <c r="AE53" s="325">
        <v>7153</v>
      </c>
      <c r="AF53" s="324"/>
      <c r="AG53" s="325">
        <v>161284</v>
      </c>
    </row>
    <row r="54" spans="1:33" x14ac:dyDescent="0.25">
      <c r="A54" s="320"/>
      <c r="B54" s="320"/>
      <c r="C54" s="320"/>
      <c r="D54" s="320"/>
      <c r="E54" s="320"/>
      <c r="F54" s="320" t="s">
        <v>266</v>
      </c>
      <c r="G54" s="320"/>
      <c r="H54" s="320"/>
      <c r="I54" s="323">
        <v>6106</v>
      </c>
      <c r="J54" s="324"/>
      <c r="K54" s="323">
        <v>1022</v>
      </c>
      <c r="L54" s="324"/>
      <c r="M54" s="323">
        <v>6201</v>
      </c>
      <c r="N54" s="324"/>
      <c r="O54" s="323">
        <v>37284</v>
      </c>
      <c r="P54" s="324"/>
      <c r="Q54" s="323">
        <v>28841</v>
      </c>
      <c r="R54" s="324"/>
      <c r="S54" s="323">
        <v>29400</v>
      </c>
      <c r="T54" s="324"/>
      <c r="U54" s="323">
        <v>11187</v>
      </c>
      <c r="V54" s="324"/>
      <c r="W54" s="323">
        <v>9898</v>
      </c>
      <c r="X54" s="324"/>
      <c r="Y54" s="323">
        <v>19166</v>
      </c>
      <c r="Z54" s="324"/>
      <c r="AA54" s="323">
        <v>2637</v>
      </c>
      <c r="AB54" s="324"/>
      <c r="AC54" s="323">
        <v>7889</v>
      </c>
      <c r="AD54" s="324"/>
      <c r="AE54" s="323">
        <v>7653</v>
      </c>
      <c r="AF54" s="324"/>
      <c r="AG54" s="323">
        <v>167284</v>
      </c>
    </row>
    <row r="55" spans="1:33" x14ac:dyDescent="0.25">
      <c r="A55" s="320"/>
      <c r="B55" s="320"/>
      <c r="C55" s="320"/>
      <c r="D55" s="320"/>
      <c r="E55" s="320"/>
      <c r="F55" s="320" t="s">
        <v>267</v>
      </c>
      <c r="G55" s="320"/>
      <c r="H55" s="320"/>
      <c r="I55" s="323"/>
      <c r="J55" s="324"/>
      <c r="K55" s="323"/>
      <c r="L55" s="324"/>
      <c r="M55" s="323"/>
      <c r="N55" s="324"/>
      <c r="O55" s="323"/>
      <c r="P55" s="324"/>
      <c r="Q55" s="323"/>
      <c r="R55" s="324"/>
      <c r="S55" s="323"/>
      <c r="T55" s="324"/>
      <c r="U55" s="323"/>
      <c r="V55" s="324"/>
      <c r="W55" s="323"/>
      <c r="X55" s="324"/>
      <c r="Y55" s="323"/>
      <c r="Z55" s="324"/>
      <c r="AA55" s="323"/>
      <c r="AB55" s="324"/>
      <c r="AC55" s="323"/>
      <c r="AD55" s="324"/>
      <c r="AE55" s="323"/>
      <c r="AF55" s="324"/>
      <c r="AG55" s="323"/>
    </row>
    <row r="56" spans="1:33" x14ac:dyDescent="0.25">
      <c r="A56" s="320"/>
      <c r="B56" s="320"/>
      <c r="C56" s="320"/>
      <c r="D56" s="320"/>
      <c r="E56" s="320"/>
      <c r="F56" s="320"/>
      <c r="G56" s="320" t="s">
        <v>268</v>
      </c>
      <c r="H56" s="320"/>
      <c r="I56" s="323">
        <v>60</v>
      </c>
      <c r="J56" s="324"/>
      <c r="K56" s="323">
        <v>14025</v>
      </c>
      <c r="L56" s="324"/>
      <c r="M56" s="323">
        <v>1043</v>
      </c>
      <c r="N56" s="324"/>
      <c r="O56" s="323">
        <v>1205</v>
      </c>
      <c r="P56" s="324"/>
      <c r="Q56" s="323">
        <v>82</v>
      </c>
      <c r="R56" s="324"/>
      <c r="S56" s="323">
        <v>0</v>
      </c>
      <c r="T56" s="324"/>
      <c r="U56" s="323">
        <v>250</v>
      </c>
      <c r="V56" s="324"/>
      <c r="W56" s="323">
        <v>0</v>
      </c>
      <c r="X56" s="324"/>
      <c r="Y56" s="323">
        <v>0</v>
      </c>
      <c r="Z56" s="324"/>
      <c r="AA56" s="323">
        <v>0</v>
      </c>
      <c r="AB56" s="324"/>
      <c r="AC56" s="323">
        <v>335</v>
      </c>
      <c r="AD56" s="324"/>
      <c r="AE56" s="323">
        <v>0</v>
      </c>
      <c r="AF56" s="324"/>
      <c r="AG56" s="323">
        <v>17000</v>
      </c>
    </row>
    <row r="57" spans="1:33" x14ac:dyDescent="0.25">
      <c r="A57" s="320"/>
      <c r="B57" s="320"/>
      <c r="C57" s="320"/>
      <c r="D57" s="320"/>
      <c r="E57" s="320"/>
      <c r="F57" s="320"/>
      <c r="G57" s="320" t="s">
        <v>201</v>
      </c>
      <c r="H57" s="320"/>
      <c r="I57" s="323">
        <v>0</v>
      </c>
      <c r="J57" s="324"/>
      <c r="K57" s="323">
        <v>99</v>
      </c>
      <c r="L57" s="324"/>
      <c r="M57" s="323">
        <v>0</v>
      </c>
      <c r="N57" s="324"/>
      <c r="O57" s="323">
        <v>0</v>
      </c>
      <c r="P57" s="324"/>
      <c r="Q57" s="323">
        <v>0</v>
      </c>
      <c r="R57" s="324"/>
      <c r="S57" s="323">
        <v>1197</v>
      </c>
      <c r="T57" s="324"/>
      <c r="U57" s="323">
        <v>185</v>
      </c>
      <c r="V57" s="324"/>
      <c r="W57" s="323">
        <v>519</v>
      </c>
      <c r="X57" s="324"/>
      <c r="Y57" s="323">
        <v>17</v>
      </c>
      <c r="Z57" s="324"/>
      <c r="AA57" s="323">
        <v>128</v>
      </c>
      <c r="AB57" s="324"/>
      <c r="AC57" s="323">
        <v>0</v>
      </c>
      <c r="AD57" s="324"/>
      <c r="AE57" s="323">
        <v>855</v>
      </c>
      <c r="AF57" s="324"/>
      <c r="AG57" s="323">
        <v>3000</v>
      </c>
    </row>
    <row r="58" spans="1:33" x14ac:dyDescent="0.25">
      <c r="A58" s="320"/>
      <c r="B58" s="320"/>
      <c r="C58" s="320"/>
      <c r="D58" s="320"/>
      <c r="E58" s="320"/>
      <c r="F58" s="320"/>
      <c r="G58" s="320" t="s">
        <v>269</v>
      </c>
      <c r="H58" s="320"/>
      <c r="I58" s="323">
        <v>0</v>
      </c>
      <c r="J58" s="324"/>
      <c r="K58" s="323">
        <v>1000</v>
      </c>
      <c r="L58" s="324"/>
      <c r="M58" s="323">
        <v>6000</v>
      </c>
      <c r="N58" s="324"/>
      <c r="O58" s="323">
        <v>100</v>
      </c>
      <c r="P58" s="324"/>
      <c r="Q58" s="323">
        <v>150</v>
      </c>
      <c r="R58" s="324"/>
      <c r="S58" s="323">
        <v>150</v>
      </c>
      <c r="T58" s="324"/>
      <c r="U58" s="323">
        <v>100</v>
      </c>
      <c r="V58" s="324"/>
      <c r="W58" s="323">
        <v>100</v>
      </c>
      <c r="X58" s="324"/>
      <c r="Y58" s="323">
        <v>100</v>
      </c>
      <c r="Z58" s="324"/>
      <c r="AA58" s="323">
        <v>100</v>
      </c>
      <c r="AB58" s="324"/>
      <c r="AC58" s="323">
        <v>100</v>
      </c>
      <c r="AD58" s="324"/>
      <c r="AE58" s="323">
        <v>100</v>
      </c>
      <c r="AF58" s="324"/>
      <c r="AG58" s="323">
        <v>8000</v>
      </c>
    </row>
    <row r="59" spans="1:33" x14ac:dyDescent="0.25">
      <c r="A59" s="320"/>
      <c r="B59" s="320"/>
      <c r="C59" s="320"/>
      <c r="D59" s="320"/>
      <c r="E59" s="320"/>
      <c r="F59" s="320"/>
      <c r="G59" s="320" t="s">
        <v>270</v>
      </c>
      <c r="H59" s="320"/>
      <c r="I59" s="323">
        <v>0</v>
      </c>
      <c r="J59" s="324"/>
      <c r="K59" s="323">
        <v>1754</v>
      </c>
      <c r="L59" s="324"/>
      <c r="M59" s="323">
        <v>0</v>
      </c>
      <c r="N59" s="324"/>
      <c r="O59" s="323">
        <v>328</v>
      </c>
      <c r="P59" s="324"/>
      <c r="Q59" s="323">
        <v>238</v>
      </c>
      <c r="R59" s="324"/>
      <c r="S59" s="323">
        <v>0</v>
      </c>
      <c r="T59" s="324"/>
      <c r="U59" s="323">
        <v>0</v>
      </c>
      <c r="V59" s="324"/>
      <c r="W59" s="323">
        <v>516</v>
      </c>
      <c r="X59" s="324"/>
      <c r="Y59" s="323">
        <v>40</v>
      </c>
      <c r="Z59" s="324"/>
      <c r="AA59" s="323">
        <v>1513</v>
      </c>
      <c r="AB59" s="324"/>
      <c r="AC59" s="323">
        <v>606</v>
      </c>
      <c r="AD59" s="324"/>
      <c r="AE59" s="323">
        <v>1005</v>
      </c>
      <c r="AF59" s="324"/>
      <c r="AG59" s="323">
        <v>6000</v>
      </c>
    </row>
    <row r="60" spans="1:33" x14ac:dyDescent="0.25">
      <c r="A60" s="320"/>
      <c r="B60" s="320"/>
      <c r="C60" s="320"/>
      <c r="D60" s="320"/>
      <c r="E60" s="320"/>
      <c r="F60" s="320"/>
      <c r="G60" s="320" t="s">
        <v>271</v>
      </c>
      <c r="H60" s="320"/>
      <c r="I60" s="323">
        <v>343</v>
      </c>
      <c r="J60" s="324"/>
      <c r="K60" s="323">
        <v>1729</v>
      </c>
      <c r="L60" s="324"/>
      <c r="M60" s="323">
        <v>404</v>
      </c>
      <c r="N60" s="324"/>
      <c r="O60" s="323">
        <v>148</v>
      </c>
      <c r="P60" s="324"/>
      <c r="Q60" s="323">
        <v>49</v>
      </c>
      <c r="R60" s="324"/>
      <c r="S60" s="323">
        <v>35</v>
      </c>
      <c r="T60" s="324"/>
      <c r="U60" s="323">
        <v>350</v>
      </c>
      <c r="V60" s="324"/>
      <c r="W60" s="323">
        <v>0</v>
      </c>
      <c r="X60" s="324"/>
      <c r="Y60" s="323">
        <v>0</v>
      </c>
      <c r="Z60" s="324"/>
      <c r="AA60" s="323">
        <v>444</v>
      </c>
      <c r="AB60" s="324"/>
      <c r="AC60" s="323">
        <v>3711</v>
      </c>
      <c r="AD60" s="324"/>
      <c r="AE60" s="323">
        <v>787</v>
      </c>
      <c r="AF60" s="324"/>
      <c r="AG60" s="323">
        <v>8000</v>
      </c>
    </row>
    <row r="61" spans="1:33" x14ac:dyDescent="0.25">
      <c r="A61" s="320"/>
      <c r="B61" s="320"/>
      <c r="C61" s="320"/>
      <c r="D61" s="320"/>
      <c r="E61" s="320"/>
      <c r="F61" s="320"/>
      <c r="G61" s="320" t="s">
        <v>272</v>
      </c>
      <c r="H61" s="320"/>
      <c r="I61" s="323"/>
      <c r="J61" s="324"/>
      <c r="K61" s="323"/>
      <c r="L61" s="324"/>
      <c r="M61" s="323"/>
      <c r="N61" s="324"/>
      <c r="O61" s="323"/>
      <c r="P61" s="324"/>
      <c r="Q61" s="323"/>
      <c r="R61" s="324"/>
      <c r="S61" s="323"/>
      <c r="T61" s="324"/>
      <c r="U61" s="323"/>
      <c r="V61" s="324"/>
      <c r="W61" s="323"/>
      <c r="X61" s="324"/>
      <c r="Y61" s="323"/>
      <c r="Z61" s="324"/>
      <c r="AA61" s="323"/>
      <c r="AB61" s="324"/>
      <c r="AC61" s="323"/>
      <c r="AD61" s="324"/>
      <c r="AE61" s="323"/>
      <c r="AF61" s="324"/>
      <c r="AG61" s="323"/>
    </row>
    <row r="62" spans="1:33" x14ac:dyDescent="0.25">
      <c r="A62" s="320"/>
      <c r="B62" s="320"/>
      <c r="C62" s="320"/>
      <c r="D62" s="320"/>
      <c r="E62" s="320"/>
      <c r="F62" s="320"/>
      <c r="G62" s="320"/>
      <c r="H62" s="320" t="s">
        <v>273</v>
      </c>
      <c r="I62" s="323">
        <v>0</v>
      </c>
      <c r="J62" s="324"/>
      <c r="K62" s="323">
        <v>0</v>
      </c>
      <c r="L62" s="324"/>
      <c r="M62" s="323">
        <v>0</v>
      </c>
      <c r="N62" s="324"/>
      <c r="O62" s="323">
        <v>0</v>
      </c>
      <c r="P62" s="324"/>
      <c r="Q62" s="323">
        <v>0</v>
      </c>
      <c r="R62" s="324"/>
      <c r="S62" s="323">
        <v>0</v>
      </c>
      <c r="T62" s="324"/>
      <c r="U62" s="323"/>
      <c r="V62" s="324"/>
      <c r="W62" s="323"/>
      <c r="X62" s="324"/>
      <c r="Y62" s="323"/>
      <c r="Z62" s="324"/>
      <c r="AA62" s="323"/>
      <c r="AB62" s="324"/>
      <c r="AC62" s="323"/>
      <c r="AD62" s="324"/>
      <c r="AE62" s="323"/>
      <c r="AF62" s="324"/>
      <c r="AG62" s="323">
        <v>0</v>
      </c>
    </row>
    <row r="63" spans="1:33" ht="15.75" thickBot="1" x14ac:dyDescent="0.3">
      <c r="A63" s="320"/>
      <c r="B63" s="320"/>
      <c r="C63" s="320"/>
      <c r="D63" s="320"/>
      <c r="E63" s="320"/>
      <c r="F63" s="320"/>
      <c r="G63" s="320"/>
      <c r="H63" s="320" t="s">
        <v>274</v>
      </c>
      <c r="I63" s="325">
        <v>0</v>
      </c>
      <c r="J63" s="324"/>
      <c r="K63" s="325">
        <v>2000</v>
      </c>
      <c r="L63" s="324"/>
      <c r="M63" s="325">
        <v>5800</v>
      </c>
      <c r="N63" s="324"/>
      <c r="O63" s="325">
        <v>5800</v>
      </c>
      <c r="P63" s="324"/>
      <c r="Q63" s="325">
        <v>5800</v>
      </c>
      <c r="R63" s="324"/>
      <c r="S63" s="325">
        <v>5800</v>
      </c>
      <c r="T63" s="324"/>
      <c r="U63" s="325">
        <v>5800</v>
      </c>
      <c r="V63" s="324"/>
      <c r="W63" s="325">
        <v>5800</v>
      </c>
      <c r="X63" s="324"/>
      <c r="Y63" s="325">
        <v>5800</v>
      </c>
      <c r="Z63" s="324"/>
      <c r="AA63" s="325">
        <v>5800</v>
      </c>
      <c r="AB63" s="324"/>
      <c r="AC63" s="325">
        <v>5800</v>
      </c>
      <c r="AD63" s="324"/>
      <c r="AE63" s="325">
        <v>5800</v>
      </c>
      <c r="AF63" s="324"/>
      <c r="AG63" s="325">
        <v>60000</v>
      </c>
    </row>
    <row r="64" spans="1:33" x14ac:dyDescent="0.25">
      <c r="A64" s="320"/>
      <c r="B64" s="320"/>
      <c r="C64" s="320"/>
      <c r="D64" s="320"/>
      <c r="E64" s="320"/>
      <c r="F64" s="320"/>
      <c r="G64" s="320" t="s">
        <v>275</v>
      </c>
      <c r="H64" s="320"/>
      <c r="I64" s="323">
        <v>0</v>
      </c>
      <c r="J64" s="324"/>
      <c r="K64" s="323">
        <v>2000</v>
      </c>
      <c r="L64" s="324"/>
      <c r="M64" s="323">
        <v>5800</v>
      </c>
      <c r="N64" s="324"/>
      <c r="O64" s="323">
        <v>5800</v>
      </c>
      <c r="P64" s="324"/>
      <c r="Q64" s="323">
        <v>5800</v>
      </c>
      <c r="R64" s="324"/>
      <c r="S64" s="323">
        <v>5800</v>
      </c>
      <c r="T64" s="324"/>
      <c r="U64" s="323">
        <v>5800</v>
      </c>
      <c r="V64" s="324"/>
      <c r="W64" s="323">
        <v>5800</v>
      </c>
      <c r="X64" s="324"/>
      <c r="Y64" s="323">
        <v>5800</v>
      </c>
      <c r="Z64" s="324"/>
      <c r="AA64" s="323">
        <v>5800</v>
      </c>
      <c r="AB64" s="324"/>
      <c r="AC64" s="323">
        <v>5800</v>
      </c>
      <c r="AD64" s="324"/>
      <c r="AE64" s="323">
        <v>5800</v>
      </c>
      <c r="AF64" s="324"/>
      <c r="AG64" s="323">
        <v>60000</v>
      </c>
    </row>
    <row r="65" spans="1:33" x14ac:dyDescent="0.25">
      <c r="A65" s="320"/>
      <c r="B65" s="320"/>
      <c r="C65" s="320"/>
      <c r="D65" s="320"/>
      <c r="E65" s="320"/>
      <c r="F65" s="320"/>
      <c r="G65" s="320" t="s">
        <v>276</v>
      </c>
      <c r="H65" s="320"/>
      <c r="I65" s="323">
        <v>0</v>
      </c>
      <c r="J65" s="324"/>
      <c r="K65" s="323">
        <v>8442</v>
      </c>
      <c r="L65" s="324"/>
      <c r="M65" s="323">
        <v>161</v>
      </c>
      <c r="N65" s="324"/>
      <c r="O65" s="323">
        <v>104</v>
      </c>
      <c r="P65" s="324"/>
      <c r="Q65" s="323">
        <v>562</v>
      </c>
      <c r="R65" s="324"/>
      <c r="S65" s="323">
        <v>94</v>
      </c>
      <c r="T65" s="324"/>
      <c r="U65" s="323">
        <v>0</v>
      </c>
      <c r="V65" s="324"/>
      <c r="W65" s="323">
        <v>0</v>
      </c>
      <c r="X65" s="324"/>
      <c r="Y65" s="323">
        <v>111</v>
      </c>
      <c r="Z65" s="324"/>
      <c r="AA65" s="323">
        <v>0</v>
      </c>
      <c r="AB65" s="324"/>
      <c r="AC65" s="323">
        <v>150</v>
      </c>
      <c r="AD65" s="324"/>
      <c r="AE65" s="323">
        <v>376</v>
      </c>
      <c r="AF65" s="324"/>
      <c r="AG65" s="323">
        <v>10000</v>
      </c>
    </row>
    <row r="66" spans="1:33" x14ac:dyDescent="0.25">
      <c r="A66" s="320"/>
      <c r="B66" s="320"/>
      <c r="C66" s="320"/>
      <c r="D66" s="320"/>
      <c r="E66" s="320"/>
      <c r="F66" s="320"/>
      <c r="G66" s="320" t="s">
        <v>277</v>
      </c>
      <c r="H66" s="320"/>
      <c r="I66" s="323">
        <v>4000</v>
      </c>
      <c r="J66" s="324"/>
      <c r="K66" s="323">
        <v>0</v>
      </c>
      <c r="L66" s="324"/>
      <c r="M66" s="323">
        <v>750</v>
      </c>
      <c r="N66" s="324"/>
      <c r="O66" s="323">
        <v>200</v>
      </c>
      <c r="P66" s="324"/>
      <c r="Q66" s="323">
        <v>800</v>
      </c>
      <c r="R66" s="324"/>
      <c r="S66" s="323">
        <v>1000</v>
      </c>
      <c r="T66" s="324"/>
      <c r="U66" s="323">
        <v>0</v>
      </c>
      <c r="V66" s="324"/>
      <c r="W66" s="323">
        <v>200</v>
      </c>
      <c r="X66" s="324"/>
      <c r="Y66" s="323">
        <v>0</v>
      </c>
      <c r="Z66" s="324"/>
      <c r="AA66" s="323">
        <v>600</v>
      </c>
      <c r="AB66" s="324"/>
      <c r="AC66" s="323">
        <v>1300</v>
      </c>
      <c r="AD66" s="324"/>
      <c r="AE66" s="323">
        <v>3150</v>
      </c>
      <c r="AF66" s="324"/>
      <c r="AG66" s="323">
        <v>12000</v>
      </c>
    </row>
    <row r="67" spans="1:33" x14ac:dyDescent="0.25">
      <c r="A67" s="320"/>
      <c r="B67" s="320"/>
      <c r="C67" s="320"/>
      <c r="D67" s="320"/>
      <c r="E67" s="320"/>
      <c r="F67" s="320"/>
      <c r="G67" s="320" t="s">
        <v>278</v>
      </c>
      <c r="H67" s="320"/>
      <c r="I67" s="323">
        <v>0</v>
      </c>
      <c r="J67" s="324"/>
      <c r="K67" s="323">
        <v>6308</v>
      </c>
      <c r="L67" s="324"/>
      <c r="M67" s="323">
        <v>298</v>
      </c>
      <c r="N67" s="324"/>
      <c r="O67" s="323">
        <v>0</v>
      </c>
      <c r="P67" s="324"/>
      <c r="Q67" s="323">
        <v>251</v>
      </c>
      <c r="R67" s="324"/>
      <c r="S67" s="323">
        <v>342</v>
      </c>
      <c r="T67" s="324"/>
      <c r="U67" s="323">
        <v>442</v>
      </c>
      <c r="V67" s="324"/>
      <c r="W67" s="323">
        <v>359</v>
      </c>
      <c r="X67" s="324"/>
      <c r="Y67" s="323">
        <v>0</v>
      </c>
      <c r="Z67" s="324"/>
      <c r="AA67" s="323">
        <v>0</v>
      </c>
      <c r="AB67" s="324"/>
      <c r="AC67" s="323">
        <v>0</v>
      </c>
      <c r="AD67" s="324"/>
      <c r="AE67" s="323">
        <v>0</v>
      </c>
      <c r="AF67" s="324"/>
      <c r="AG67" s="323">
        <v>8000</v>
      </c>
    </row>
    <row r="68" spans="1:33" x14ac:dyDescent="0.25">
      <c r="A68" s="320"/>
      <c r="B68" s="320"/>
      <c r="C68" s="320"/>
      <c r="D68" s="320"/>
      <c r="E68" s="320"/>
      <c r="F68" s="320"/>
      <c r="G68" s="320" t="s">
        <v>279</v>
      </c>
      <c r="H68" s="320"/>
      <c r="I68" s="323">
        <v>0</v>
      </c>
      <c r="J68" s="324"/>
      <c r="K68" s="323">
        <v>0</v>
      </c>
      <c r="L68" s="324"/>
      <c r="M68" s="323">
        <v>100</v>
      </c>
      <c r="N68" s="324"/>
      <c r="O68" s="323">
        <v>100</v>
      </c>
      <c r="P68" s="324"/>
      <c r="Q68" s="323">
        <v>100</v>
      </c>
      <c r="R68" s="324"/>
      <c r="S68" s="323">
        <v>100</v>
      </c>
      <c r="T68" s="324"/>
      <c r="U68" s="323">
        <v>100</v>
      </c>
      <c r="V68" s="324"/>
      <c r="W68" s="323">
        <v>100</v>
      </c>
      <c r="X68" s="324"/>
      <c r="Y68" s="323">
        <v>100</v>
      </c>
      <c r="Z68" s="324"/>
      <c r="AA68" s="323">
        <v>100</v>
      </c>
      <c r="AB68" s="324"/>
      <c r="AC68" s="323">
        <v>100</v>
      </c>
      <c r="AD68" s="324"/>
      <c r="AE68" s="323">
        <v>100</v>
      </c>
      <c r="AF68" s="324"/>
      <c r="AG68" s="323">
        <v>1000</v>
      </c>
    </row>
    <row r="69" spans="1:33" x14ac:dyDescent="0.25">
      <c r="A69" s="320"/>
      <c r="B69" s="320"/>
      <c r="C69" s="320"/>
      <c r="D69" s="320"/>
      <c r="E69" s="320"/>
      <c r="F69" s="320"/>
      <c r="G69" s="320" t="s">
        <v>280</v>
      </c>
      <c r="H69" s="320"/>
      <c r="I69" s="323">
        <v>0</v>
      </c>
      <c r="J69" s="324"/>
      <c r="K69" s="323">
        <v>0</v>
      </c>
      <c r="L69" s="324"/>
      <c r="M69" s="323">
        <v>0</v>
      </c>
      <c r="N69" s="324"/>
      <c r="O69" s="323">
        <v>0</v>
      </c>
      <c r="P69" s="324"/>
      <c r="Q69" s="323">
        <v>0</v>
      </c>
      <c r="R69" s="324"/>
      <c r="S69" s="323">
        <v>2046</v>
      </c>
      <c r="T69" s="324"/>
      <c r="U69" s="323">
        <v>90</v>
      </c>
      <c r="V69" s="324"/>
      <c r="W69" s="323">
        <v>2585</v>
      </c>
      <c r="X69" s="324"/>
      <c r="Y69" s="323">
        <v>4050</v>
      </c>
      <c r="Z69" s="324"/>
      <c r="AA69" s="323">
        <v>0</v>
      </c>
      <c r="AB69" s="324"/>
      <c r="AC69" s="323">
        <v>731</v>
      </c>
      <c r="AD69" s="324"/>
      <c r="AE69" s="323">
        <v>498</v>
      </c>
      <c r="AF69" s="324"/>
      <c r="AG69" s="323">
        <v>10000</v>
      </c>
    </row>
    <row r="70" spans="1:33" ht="15.75" thickBot="1" x14ac:dyDescent="0.3">
      <c r="A70" s="320"/>
      <c r="B70" s="320"/>
      <c r="C70" s="320"/>
      <c r="D70" s="320"/>
      <c r="E70" s="320"/>
      <c r="F70" s="320"/>
      <c r="G70" s="320" t="s">
        <v>281</v>
      </c>
      <c r="H70" s="320"/>
      <c r="I70" s="325">
        <v>0</v>
      </c>
      <c r="J70" s="324"/>
      <c r="K70" s="325">
        <v>21496</v>
      </c>
      <c r="L70" s="324"/>
      <c r="M70" s="325">
        <v>3085</v>
      </c>
      <c r="N70" s="324"/>
      <c r="O70" s="325">
        <v>3800</v>
      </c>
      <c r="P70" s="324"/>
      <c r="Q70" s="325">
        <v>250</v>
      </c>
      <c r="R70" s="324"/>
      <c r="S70" s="325">
        <v>459</v>
      </c>
      <c r="T70" s="324"/>
      <c r="U70" s="325">
        <v>1071</v>
      </c>
      <c r="V70" s="324"/>
      <c r="W70" s="325">
        <v>190</v>
      </c>
      <c r="X70" s="324"/>
      <c r="Y70" s="325">
        <v>103</v>
      </c>
      <c r="Z70" s="324"/>
      <c r="AA70" s="325">
        <v>962</v>
      </c>
      <c r="AB70" s="324"/>
      <c r="AC70" s="325">
        <v>19</v>
      </c>
      <c r="AD70" s="324"/>
      <c r="AE70" s="325">
        <v>9565</v>
      </c>
      <c r="AF70" s="324"/>
      <c r="AG70" s="325">
        <v>41000</v>
      </c>
    </row>
    <row r="71" spans="1:33" x14ac:dyDescent="0.25">
      <c r="A71" s="320"/>
      <c r="B71" s="320"/>
      <c r="C71" s="320"/>
      <c r="D71" s="320"/>
      <c r="E71" s="320"/>
      <c r="F71" s="320" t="s">
        <v>282</v>
      </c>
      <c r="G71" s="320"/>
      <c r="H71" s="320"/>
      <c r="I71" s="323">
        <v>4403</v>
      </c>
      <c r="J71" s="324"/>
      <c r="K71" s="323">
        <v>56853</v>
      </c>
      <c r="L71" s="324"/>
      <c r="M71" s="323">
        <v>17641</v>
      </c>
      <c r="N71" s="324"/>
      <c r="O71" s="323">
        <v>11785</v>
      </c>
      <c r="P71" s="324"/>
      <c r="Q71" s="323">
        <v>8282</v>
      </c>
      <c r="R71" s="324"/>
      <c r="S71" s="323">
        <v>11223</v>
      </c>
      <c r="T71" s="324"/>
      <c r="U71" s="323">
        <v>8388</v>
      </c>
      <c r="V71" s="324"/>
      <c r="W71" s="323">
        <v>10369</v>
      </c>
      <c r="X71" s="324"/>
      <c r="Y71" s="323">
        <v>10321</v>
      </c>
      <c r="Z71" s="324"/>
      <c r="AA71" s="323">
        <v>9647</v>
      </c>
      <c r="AB71" s="324"/>
      <c r="AC71" s="323">
        <v>12852</v>
      </c>
      <c r="AD71" s="324"/>
      <c r="AE71" s="323">
        <v>22236</v>
      </c>
      <c r="AF71" s="324"/>
      <c r="AG71" s="323">
        <v>184000</v>
      </c>
    </row>
    <row r="72" spans="1:33" x14ac:dyDescent="0.25">
      <c r="A72" s="320"/>
      <c r="B72" s="320"/>
      <c r="C72" s="320"/>
      <c r="D72" s="320"/>
      <c r="E72" s="320"/>
      <c r="F72" s="320" t="s">
        <v>283</v>
      </c>
      <c r="G72" s="320"/>
      <c r="H72" s="320"/>
      <c r="I72" s="323"/>
      <c r="J72" s="324"/>
      <c r="K72" s="323"/>
      <c r="L72" s="324"/>
      <c r="M72" s="323"/>
      <c r="N72" s="324"/>
      <c r="O72" s="323"/>
      <c r="P72" s="324"/>
      <c r="Q72" s="323"/>
      <c r="R72" s="324"/>
      <c r="S72" s="323"/>
      <c r="T72" s="324"/>
      <c r="U72" s="323"/>
      <c r="V72" s="324"/>
      <c r="W72" s="323"/>
      <c r="X72" s="324"/>
      <c r="Y72" s="323"/>
      <c r="Z72" s="324"/>
      <c r="AA72" s="323"/>
      <c r="AB72" s="324"/>
      <c r="AC72" s="323"/>
      <c r="AD72" s="324"/>
      <c r="AE72" s="323"/>
      <c r="AF72" s="324"/>
      <c r="AG72" s="323"/>
    </row>
    <row r="73" spans="1:33" x14ac:dyDescent="0.25">
      <c r="A73" s="320"/>
      <c r="B73" s="320"/>
      <c r="C73" s="320"/>
      <c r="D73" s="320"/>
      <c r="E73" s="320"/>
      <c r="F73" s="320"/>
      <c r="G73" s="320" t="s">
        <v>284</v>
      </c>
      <c r="H73" s="320"/>
      <c r="I73" s="323">
        <v>0</v>
      </c>
      <c r="J73" s="324"/>
      <c r="K73" s="323">
        <v>0</v>
      </c>
      <c r="L73" s="324"/>
      <c r="M73" s="323">
        <v>0</v>
      </c>
      <c r="N73" s="324"/>
      <c r="O73" s="323">
        <v>0</v>
      </c>
      <c r="P73" s="324"/>
      <c r="Q73" s="323">
        <v>0</v>
      </c>
      <c r="R73" s="324"/>
      <c r="S73" s="323">
        <v>0</v>
      </c>
      <c r="T73" s="324"/>
      <c r="U73" s="323"/>
      <c r="V73" s="324"/>
      <c r="W73" s="323"/>
      <c r="X73" s="324"/>
      <c r="Y73" s="323"/>
      <c r="Z73" s="324"/>
      <c r="AA73" s="323"/>
      <c r="AB73" s="324"/>
      <c r="AC73" s="323"/>
      <c r="AD73" s="324"/>
      <c r="AE73" s="323"/>
      <c r="AF73" s="324"/>
      <c r="AG73" s="323">
        <v>0</v>
      </c>
    </row>
    <row r="74" spans="1:33" x14ac:dyDescent="0.25">
      <c r="A74" s="320"/>
      <c r="B74" s="320"/>
      <c r="C74" s="320"/>
      <c r="D74" s="320"/>
      <c r="E74" s="320"/>
      <c r="F74" s="320"/>
      <c r="G74" s="320" t="s">
        <v>285</v>
      </c>
      <c r="H74" s="320"/>
      <c r="I74" s="323">
        <v>0</v>
      </c>
      <c r="J74" s="324"/>
      <c r="K74" s="323">
        <v>1000</v>
      </c>
      <c r="L74" s="324"/>
      <c r="M74" s="323">
        <v>0</v>
      </c>
      <c r="N74" s="324"/>
      <c r="O74" s="323">
        <v>0</v>
      </c>
      <c r="P74" s="324"/>
      <c r="Q74" s="323">
        <v>0</v>
      </c>
      <c r="R74" s="324"/>
      <c r="S74" s="323">
        <v>0</v>
      </c>
      <c r="T74" s="324"/>
      <c r="U74" s="323"/>
      <c r="V74" s="324"/>
      <c r="W74" s="323"/>
      <c r="X74" s="324"/>
      <c r="Y74" s="323"/>
      <c r="Z74" s="324"/>
      <c r="AA74" s="323"/>
      <c r="AB74" s="324"/>
      <c r="AC74" s="323"/>
      <c r="AD74" s="324"/>
      <c r="AE74" s="323"/>
      <c r="AF74" s="324"/>
      <c r="AG74" s="323">
        <v>1000</v>
      </c>
    </row>
    <row r="75" spans="1:33" x14ac:dyDescent="0.25">
      <c r="A75" s="320"/>
      <c r="B75" s="320"/>
      <c r="C75" s="320"/>
      <c r="D75" s="320"/>
      <c r="E75" s="320"/>
      <c r="F75" s="320"/>
      <c r="G75" s="320" t="s">
        <v>276</v>
      </c>
      <c r="H75" s="320"/>
      <c r="I75" s="323">
        <v>0</v>
      </c>
      <c r="J75" s="324"/>
      <c r="K75" s="323">
        <v>0</v>
      </c>
      <c r="L75" s="324"/>
      <c r="M75" s="323">
        <v>0</v>
      </c>
      <c r="N75" s="324"/>
      <c r="O75" s="323">
        <v>0</v>
      </c>
      <c r="P75" s="324"/>
      <c r="Q75" s="323">
        <v>0</v>
      </c>
      <c r="R75" s="324"/>
      <c r="S75" s="323">
        <v>0</v>
      </c>
      <c r="T75" s="324"/>
      <c r="U75" s="323"/>
      <c r="V75" s="324"/>
      <c r="W75" s="323"/>
      <c r="X75" s="324"/>
      <c r="Y75" s="323"/>
      <c r="Z75" s="324"/>
      <c r="AA75" s="323"/>
      <c r="AB75" s="324"/>
      <c r="AC75" s="323"/>
      <c r="AD75" s="324"/>
      <c r="AE75" s="323"/>
      <c r="AF75" s="324"/>
      <c r="AG75" s="323">
        <v>0</v>
      </c>
    </row>
    <row r="76" spans="1:33" x14ac:dyDescent="0.25">
      <c r="A76" s="320"/>
      <c r="B76" s="320"/>
      <c r="C76" s="320"/>
      <c r="D76" s="320"/>
      <c r="E76" s="320"/>
      <c r="F76" s="320"/>
      <c r="G76" s="320" t="s">
        <v>277</v>
      </c>
      <c r="H76" s="320"/>
      <c r="I76" s="323">
        <v>0</v>
      </c>
      <c r="J76" s="324"/>
      <c r="K76" s="323">
        <v>3500</v>
      </c>
      <c r="L76" s="324"/>
      <c r="M76" s="323">
        <v>0</v>
      </c>
      <c r="N76" s="324"/>
      <c r="O76" s="323">
        <v>0</v>
      </c>
      <c r="P76" s="324"/>
      <c r="Q76" s="323">
        <v>0</v>
      </c>
      <c r="R76" s="324"/>
      <c r="S76" s="323">
        <v>3500</v>
      </c>
      <c r="T76" s="324"/>
      <c r="U76" s="323"/>
      <c r="V76" s="324"/>
      <c r="W76" s="323"/>
      <c r="X76" s="324"/>
      <c r="Y76" s="323"/>
      <c r="Z76" s="324"/>
      <c r="AA76" s="323"/>
      <c r="AB76" s="324"/>
      <c r="AC76" s="323"/>
      <c r="AD76" s="324"/>
      <c r="AE76" s="323"/>
      <c r="AF76" s="324"/>
      <c r="AG76" s="323">
        <v>7000</v>
      </c>
    </row>
    <row r="77" spans="1:33" ht="15.75" thickBot="1" x14ac:dyDescent="0.3">
      <c r="A77" s="320"/>
      <c r="B77" s="320"/>
      <c r="C77" s="320"/>
      <c r="D77" s="320"/>
      <c r="E77" s="320"/>
      <c r="F77" s="320"/>
      <c r="G77" s="320" t="s">
        <v>286</v>
      </c>
      <c r="H77" s="320"/>
      <c r="I77" s="326">
        <v>0</v>
      </c>
      <c r="J77" s="324"/>
      <c r="K77" s="326">
        <v>0</v>
      </c>
      <c r="L77" s="324"/>
      <c r="M77" s="326">
        <v>0</v>
      </c>
      <c r="N77" s="324"/>
      <c r="O77" s="326">
        <v>0</v>
      </c>
      <c r="P77" s="324"/>
      <c r="Q77" s="326">
        <v>0</v>
      </c>
      <c r="R77" s="324"/>
      <c r="S77" s="326">
        <v>0</v>
      </c>
      <c r="T77" s="324"/>
      <c r="U77" s="323"/>
      <c r="V77" s="324"/>
      <c r="W77" s="323"/>
      <c r="X77" s="324"/>
      <c r="Y77" s="323"/>
      <c r="Z77" s="324"/>
      <c r="AA77" s="323"/>
      <c r="AB77" s="324"/>
      <c r="AC77" s="323"/>
      <c r="AD77" s="324"/>
      <c r="AE77" s="323"/>
      <c r="AF77" s="324"/>
      <c r="AG77" s="326">
        <v>0</v>
      </c>
    </row>
    <row r="78" spans="1:33" ht="15.75" thickBot="1" x14ac:dyDescent="0.3">
      <c r="A78" s="320"/>
      <c r="B78" s="320"/>
      <c r="C78" s="320"/>
      <c r="D78" s="320"/>
      <c r="E78" s="320"/>
      <c r="F78" s="320" t="s">
        <v>287</v>
      </c>
      <c r="G78" s="320"/>
      <c r="H78" s="320"/>
      <c r="I78" s="328">
        <v>0</v>
      </c>
      <c r="J78" s="324"/>
      <c r="K78" s="328">
        <v>4500</v>
      </c>
      <c r="L78" s="324"/>
      <c r="M78" s="328">
        <v>0</v>
      </c>
      <c r="N78" s="324"/>
      <c r="O78" s="328">
        <v>0</v>
      </c>
      <c r="P78" s="324"/>
      <c r="Q78" s="328">
        <v>0</v>
      </c>
      <c r="R78" s="324"/>
      <c r="S78" s="328">
        <v>3500</v>
      </c>
      <c r="T78" s="324"/>
      <c r="U78" s="326"/>
      <c r="V78" s="324"/>
      <c r="W78" s="326"/>
      <c r="X78" s="324"/>
      <c r="Y78" s="326"/>
      <c r="Z78" s="324"/>
      <c r="AA78" s="326"/>
      <c r="AB78" s="324"/>
      <c r="AC78" s="326"/>
      <c r="AD78" s="324"/>
      <c r="AE78" s="326"/>
      <c r="AF78" s="324"/>
      <c r="AG78" s="328">
        <v>8000</v>
      </c>
    </row>
    <row r="79" spans="1:33" ht="15.75" thickBot="1" x14ac:dyDescent="0.3">
      <c r="A79" s="320"/>
      <c r="B79" s="320"/>
      <c r="C79" s="320"/>
      <c r="D79" s="320"/>
      <c r="E79" s="320" t="s">
        <v>288</v>
      </c>
      <c r="F79" s="320"/>
      <c r="G79" s="320"/>
      <c r="H79" s="320"/>
      <c r="I79" s="327">
        <v>10509</v>
      </c>
      <c r="J79" s="324"/>
      <c r="K79" s="327">
        <v>62375</v>
      </c>
      <c r="L79" s="324"/>
      <c r="M79" s="327">
        <v>23842</v>
      </c>
      <c r="N79" s="324"/>
      <c r="O79" s="327">
        <v>49069</v>
      </c>
      <c r="P79" s="324"/>
      <c r="Q79" s="327">
        <v>37123</v>
      </c>
      <c r="R79" s="324"/>
      <c r="S79" s="327">
        <v>44123</v>
      </c>
      <c r="T79" s="324"/>
      <c r="U79" s="327">
        <v>19575</v>
      </c>
      <c r="V79" s="324"/>
      <c r="W79" s="327">
        <v>20267</v>
      </c>
      <c r="X79" s="324"/>
      <c r="Y79" s="327">
        <v>29487</v>
      </c>
      <c r="Z79" s="324"/>
      <c r="AA79" s="327">
        <v>12284</v>
      </c>
      <c r="AB79" s="324"/>
      <c r="AC79" s="327">
        <v>20741</v>
      </c>
      <c r="AD79" s="324"/>
      <c r="AE79" s="327">
        <v>29889</v>
      </c>
      <c r="AF79" s="324"/>
      <c r="AG79" s="327">
        <v>359284</v>
      </c>
    </row>
    <row r="80" spans="1:33" x14ac:dyDescent="0.25">
      <c r="A80" s="320"/>
      <c r="B80" s="320"/>
      <c r="C80" s="320"/>
      <c r="D80" s="320" t="s">
        <v>289</v>
      </c>
      <c r="E80" s="320"/>
      <c r="F80" s="320"/>
      <c r="G80" s="320"/>
      <c r="H80" s="320"/>
      <c r="I80" s="323">
        <v>10509</v>
      </c>
      <c r="J80" s="324"/>
      <c r="K80" s="323">
        <v>62375</v>
      </c>
      <c r="L80" s="324"/>
      <c r="M80" s="323">
        <v>23842</v>
      </c>
      <c r="N80" s="324"/>
      <c r="O80" s="323">
        <v>49069</v>
      </c>
      <c r="P80" s="324"/>
      <c r="Q80" s="323">
        <v>37123</v>
      </c>
      <c r="R80" s="324"/>
      <c r="S80" s="323">
        <v>44123</v>
      </c>
      <c r="T80" s="324"/>
      <c r="U80" s="323">
        <v>19575</v>
      </c>
      <c r="V80" s="324"/>
      <c r="W80" s="323">
        <v>20267</v>
      </c>
      <c r="X80" s="324"/>
      <c r="Y80" s="323">
        <v>29487</v>
      </c>
      <c r="Z80" s="324"/>
      <c r="AA80" s="323">
        <v>12284</v>
      </c>
      <c r="AB80" s="324"/>
      <c r="AC80" s="323">
        <v>20741</v>
      </c>
      <c r="AD80" s="324"/>
      <c r="AE80" s="323">
        <v>29889</v>
      </c>
      <c r="AF80" s="324"/>
      <c r="AG80" s="323">
        <v>359284</v>
      </c>
    </row>
    <row r="81" spans="1:33" x14ac:dyDescent="0.25">
      <c r="A81" s="320"/>
      <c r="B81" s="320"/>
      <c r="C81" s="320"/>
      <c r="D81" s="320" t="s">
        <v>186</v>
      </c>
      <c r="E81" s="320"/>
      <c r="F81" s="320"/>
      <c r="G81" s="320"/>
      <c r="H81" s="320"/>
      <c r="I81" s="323"/>
      <c r="J81" s="324"/>
      <c r="K81" s="323"/>
      <c r="L81" s="324"/>
      <c r="M81" s="323"/>
      <c r="N81" s="324"/>
      <c r="O81" s="323"/>
      <c r="P81" s="324"/>
      <c r="Q81" s="323"/>
      <c r="R81" s="324"/>
      <c r="S81" s="323"/>
      <c r="T81" s="324"/>
      <c r="U81" s="323"/>
      <c r="V81" s="324"/>
      <c r="W81" s="323"/>
      <c r="X81" s="324"/>
      <c r="Y81" s="323"/>
      <c r="Z81" s="324"/>
      <c r="AA81" s="323"/>
      <c r="AB81" s="324"/>
      <c r="AC81" s="323"/>
      <c r="AD81" s="324"/>
      <c r="AE81" s="323"/>
      <c r="AF81" s="324"/>
      <c r="AG81" s="323"/>
    </row>
    <row r="82" spans="1:33" x14ac:dyDescent="0.25">
      <c r="A82" s="320"/>
      <c r="B82" s="320"/>
      <c r="C82" s="320"/>
      <c r="D82" s="320"/>
      <c r="E82" s="320" t="s">
        <v>290</v>
      </c>
      <c r="F82" s="320"/>
      <c r="G82" s="320"/>
      <c r="H82" s="320"/>
      <c r="I82" s="323"/>
      <c r="J82" s="324"/>
      <c r="K82" s="323"/>
      <c r="L82" s="324"/>
      <c r="M82" s="323"/>
      <c r="N82" s="324"/>
      <c r="O82" s="323"/>
      <c r="P82" s="324"/>
      <c r="Q82" s="323"/>
      <c r="R82" s="324"/>
      <c r="S82" s="323"/>
      <c r="T82" s="324"/>
      <c r="U82" s="323"/>
      <c r="V82" s="324"/>
      <c r="W82" s="323"/>
      <c r="X82" s="324"/>
      <c r="Y82" s="323"/>
      <c r="Z82" s="324"/>
      <c r="AA82" s="323"/>
      <c r="AB82" s="324"/>
      <c r="AC82" s="323"/>
      <c r="AD82" s="324"/>
      <c r="AE82" s="323"/>
      <c r="AF82" s="324"/>
      <c r="AG82" s="323"/>
    </row>
    <row r="83" spans="1:33" x14ac:dyDescent="0.25">
      <c r="A83" s="320"/>
      <c r="B83" s="320"/>
      <c r="C83" s="320"/>
      <c r="D83" s="320"/>
      <c r="E83" s="320"/>
      <c r="F83" s="320" t="s">
        <v>291</v>
      </c>
      <c r="G83" s="320"/>
      <c r="H83" s="320"/>
      <c r="I83" s="323">
        <v>0</v>
      </c>
      <c r="J83" s="324"/>
      <c r="K83" s="323">
        <v>0</v>
      </c>
      <c r="L83" s="324"/>
      <c r="M83" s="323">
        <v>0</v>
      </c>
      <c r="N83" s="324"/>
      <c r="O83" s="323">
        <v>0</v>
      </c>
      <c r="P83" s="324"/>
      <c r="Q83" s="323">
        <v>0</v>
      </c>
      <c r="R83" s="324"/>
      <c r="S83" s="323">
        <v>0</v>
      </c>
      <c r="T83" s="324"/>
      <c r="U83" s="323"/>
      <c r="V83" s="324"/>
      <c r="W83" s="323"/>
      <c r="X83" s="324"/>
      <c r="Y83" s="323"/>
      <c r="Z83" s="324"/>
      <c r="AA83" s="323"/>
      <c r="AB83" s="324"/>
      <c r="AC83" s="323"/>
      <c r="AD83" s="324"/>
      <c r="AE83" s="323"/>
      <c r="AF83" s="324"/>
      <c r="AG83" s="323">
        <v>0</v>
      </c>
    </row>
    <row r="84" spans="1:33" x14ac:dyDescent="0.25">
      <c r="A84" s="320"/>
      <c r="B84" s="320"/>
      <c r="C84" s="320"/>
      <c r="D84" s="320"/>
      <c r="E84" s="320"/>
      <c r="F84" s="320" t="s">
        <v>292</v>
      </c>
      <c r="G84" s="320"/>
      <c r="H84" s="320"/>
      <c r="I84" s="323">
        <v>0</v>
      </c>
      <c r="J84" s="324"/>
      <c r="K84" s="323">
        <v>0</v>
      </c>
      <c r="L84" s="324"/>
      <c r="M84" s="323">
        <v>0</v>
      </c>
      <c r="N84" s="324"/>
      <c r="O84" s="323">
        <v>0</v>
      </c>
      <c r="P84" s="324"/>
      <c r="Q84" s="323">
        <v>0</v>
      </c>
      <c r="R84" s="324"/>
      <c r="S84" s="323">
        <v>0</v>
      </c>
      <c r="T84" s="324"/>
      <c r="U84" s="323"/>
      <c r="V84" s="324"/>
      <c r="W84" s="323"/>
      <c r="X84" s="324"/>
      <c r="Y84" s="323"/>
      <c r="Z84" s="324"/>
      <c r="AA84" s="323"/>
      <c r="AB84" s="324"/>
      <c r="AC84" s="323"/>
      <c r="AD84" s="324"/>
      <c r="AE84" s="323"/>
      <c r="AF84" s="324"/>
      <c r="AG84" s="323">
        <v>0</v>
      </c>
    </row>
    <row r="85" spans="1:33" ht="15.75" thickBot="1" x14ac:dyDescent="0.3">
      <c r="A85" s="320"/>
      <c r="B85" s="320"/>
      <c r="C85" s="320"/>
      <c r="D85" s="320"/>
      <c r="E85" s="320"/>
      <c r="F85" s="320" t="s">
        <v>293</v>
      </c>
      <c r="G85" s="320"/>
      <c r="H85" s="320"/>
      <c r="I85" s="325">
        <v>0</v>
      </c>
      <c r="J85" s="324"/>
      <c r="K85" s="325">
        <v>0</v>
      </c>
      <c r="L85" s="324"/>
      <c r="M85" s="325">
        <v>0</v>
      </c>
      <c r="N85" s="324"/>
      <c r="O85" s="325">
        <v>0</v>
      </c>
      <c r="P85" s="324"/>
      <c r="Q85" s="325">
        <v>0</v>
      </c>
      <c r="R85" s="324"/>
      <c r="S85" s="325">
        <v>0</v>
      </c>
      <c r="T85" s="324"/>
      <c r="U85" s="323"/>
      <c r="V85" s="324"/>
      <c r="W85" s="323"/>
      <c r="X85" s="324"/>
      <c r="Y85" s="323"/>
      <c r="Z85" s="324"/>
      <c r="AA85" s="323"/>
      <c r="AB85" s="324"/>
      <c r="AC85" s="323"/>
      <c r="AD85" s="324"/>
      <c r="AE85" s="323"/>
      <c r="AF85" s="324"/>
      <c r="AG85" s="325">
        <v>0</v>
      </c>
    </row>
    <row r="86" spans="1:33" x14ac:dyDescent="0.25">
      <c r="A86" s="320"/>
      <c r="B86" s="320"/>
      <c r="C86" s="320"/>
      <c r="D86" s="320"/>
      <c r="E86" s="320" t="s">
        <v>294</v>
      </c>
      <c r="F86" s="320"/>
      <c r="G86" s="320"/>
      <c r="H86" s="320"/>
      <c r="I86" s="323">
        <v>0</v>
      </c>
      <c r="J86" s="324"/>
      <c r="K86" s="323">
        <v>0</v>
      </c>
      <c r="L86" s="324"/>
      <c r="M86" s="323">
        <v>0</v>
      </c>
      <c r="N86" s="324"/>
      <c r="O86" s="323">
        <v>0</v>
      </c>
      <c r="P86" s="324"/>
      <c r="Q86" s="323">
        <v>0</v>
      </c>
      <c r="R86" s="324"/>
      <c r="S86" s="323">
        <v>0</v>
      </c>
      <c r="T86" s="324"/>
      <c r="U86" s="323"/>
      <c r="V86" s="324"/>
      <c r="W86" s="323"/>
      <c r="X86" s="324"/>
      <c r="Y86" s="323"/>
      <c r="Z86" s="324"/>
      <c r="AA86" s="323"/>
      <c r="AB86" s="324"/>
      <c r="AC86" s="323"/>
      <c r="AD86" s="324"/>
      <c r="AE86" s="323"/>
      <c r="AF86" s="324"/>
      <c r="AG86" s="323">
        <v>0</v>
      </c>
    </row>
    <row r="87" spans="1:33" x14ac:dyDescent="0.25">
      <c r="A87" s="320"/>
      <c r="B87" s="320"/>
      <c r="C87" s="320"/>
      <c r="D87" s="320"/>
      <c r="E87" s="320" t="s">
        <v>295</v>
      </c>
      <c r="F87" s="320"/>
      <c r="G87" s="320"/>
      <c r="H87" s="320"/>
      <c r="I87" s="323"/>
      <c r="J87" s="324"/>
      <c r="K87" s="323"/>
      <c r="L87" s="324"/>
      <c r="M87" s="323"/>
      <c r="N87" s="324"/>
      <c r="O87" s="323"/>
      <c r="P87" s="324"/>
      <c r="Q87" s="323"/>
      <c r="R87" s="324"/>
      <c r="S87" s="323"/>
      <c r="T87" s="324"/>
      <c r="U87" s="323"/>
      <c r="V87" s="324"/>
      <c r="W87" s="323"/>
      <c r="X87" s="324"/>
      <c r="Y87" s="323"/>
      <c r="Z87" s="324"/>
      <c r="AA87" s="323"/>
      <c r="AB87" s="324"/>
      <c r="AC87" s="323"/>
      <c r="AD87" s="324"/>
      <c r="AE87" s="323"/>
      <c r="AF87" s="324"/>
      <c r="AG87" s="323"/>
    </row>
    <row r="88" spans="1:33" x14ac:dyDescent="0.25">
      <c r="A88" s="320"/>
      <c r="B88" s="320"/>
      <c r="C88" s="320"/>
      <c r="D88" s="320"/>
      <c r="E88" s="320"/>
      <c r="F88" s="320" t="s">
        <v>296</v>
      </c>
      <c r="G88" s="320"/>
      <c r="H88" s="320"/>
      <c r="I88" s="323">
        <v>0</v>
      </c>
      <c r="J88" s="324"/>
      <c r="K88" s="323">
        <v>0</v>
      </c>
      <c r="L88" s="324"/>
      <c r="M88" s="323">
        <v>0</v>
      </c>
      <c r="N88" s="324"/>
      <c r="O88" s="323">
        <v>0</v>
      </c>
      <c r="P88" s="324"/>
      <c r="Q88" s="323">
        <v>0</v>
      </c>
      <c r="R88" s="324"/>
      <c r="S88" s="323">
        <v>0</v>
      </c>
      <c r="T88" s="324"/>
      <c r="U88" s="323"/>
      <c r="V88" s="324"/>
      <c r="W88" s="323"/>
      <c r="X88" s="324"/>
      <c r="Y88" s="323"/>
      <c r="Z88" s="324"/>
      <c r="AA88" s="323"/>
      <c r="AB88" s="324"/>
      <c r="AC88" s="323"/>
      <c r="AD88" s="324"/>
      <c r="AE88" s="323"/>
      <c r="AF88" s="324"/>
      <c r="AG88" s="323">
        <v>0</v>
      </c>
    </row>
    <row r="89" spans="1:33" x14ac:dyDescent="0.25">
      <c r="A89" s="320"/>
      <c r="B89" s="320"/>
      <c r="C89" s="320"/>
      <c r="D89" s="320"/>
      <c r="E89" s="320"/>
      <c r="F89" s="320" t="s">
        <v>297</v>
      </c>
      <c r="G89" s="320"/>
      <c r="H89" s="320"/>
      <c r="I89" s="323">
        <v>0</v>
      </c>
      <c r="J89" s="324"/>
      <c r="K89" s="323">
        <v>0</v>
      </c>
      <c r="L89" s="324"/>
      <c r="M89" s="323">
        <v>0</v>
      </c>
      <c r="N89" s="324"/>
      <c r="O89" s="323">
        <v>0</v>
      </c>
      <c r="P89" s="324"/>
      <c r="Q89" s="323">
        <v>0</v>
      </c>
      <c r="R89" s="324"/>
      <c r="S89" s="323">
        <v>0</v>
      </c>
      <c r="T89" s="324"/>
      <c r="U89" s="323"/>
      <c r="V89" s="324"/>
      <c r="W89" s="323"/>
      <c r="X89" s="324"/>
      <c r="Y89" s="323"/>
      <c r="Z89" s="324"/>
      <c r="AA89" s="323"/>
      <c r="AB89" s="324"/>
      <c r="AC89" s="323"/>
      <c r="AD89" s="324"/>
      <c r="AE89" s="323"/>
      <c r="AF89" s="324"/>
      <c r="AG89" s="323">
        <v>0</v>
      </c>
    </row>
    <row r="90" spans="1:33" x14ac:dyDescent="0.25">
      <c r="A90" s="320"/>
      <c r="B90" s="320"/>
      <c r="C90" s="320"/>
      <c r="D90" s="320"/>
      <c r="E90" s="320"/>
      <c r="F90" s="320" t="s">
        <v>298</v>
      </c>
      <c r="G90" s="320"/>
      <c r="H90" s="320"/>
      <c r="I90" s="323">
        <v>0</v>
      </c>
      <c r="J90" s="324"/>
      <c r="K90" s="323">
        <v>0</v>
      </c>
      <c r="L90" s="324"/>
      <c r="M90" s="323">
        <v>0</v>
      </c>
      <c r="N90" s="324"/>
      <c r="O90" s="323">
        <v>0</v>
      </c>
      <c r="P90" s="324"/>
      <c r="Q90" s="323">
        <v>0</v>
      </c>
      <c r="R90" s="324"/>
      <c r="S90" s="323">
        <v>0</v>
      </c>
      <c r="T90" s="324"/>
      <c r="U90" s="323"/>
      <c r="V90" s="324"/>
      <c r="W90" s="323"/>
      <c r="X90" s="324"/>
      <c r="Y90" s="323"/>
      <c r="Z90" s="324"/>
      <c r="AA90" s="323"/>
      <c r="AB90" s="324"/>
      <c r="AC90" s="323"/>
      <c r="AD90" s="324"/>
      <c r="AE90" s="323"/>
      <c r="AF90" s="324"/>
      <c r="AG90" s="323">
        <v>0</v>
      </c>
    </row>
    <row r="91" spans="1:33" ht="15.75" thickBot="1" x14ac:dyDescent="0.3">
      <c r="A91" s="320"/>
      <c r="B91" s="320"/>
      <c r="C91" s="320"/>
      <c r="D91" s="320"/>
      <c r="E91" s="320"/>
      <c r="F91" s="320" t="s">
        <v>299</v>
      </c>
      <c r="G91" s="320"/>
      <c r="H91" s="320"/>
      <c r="I91" s="325">
        <v>0</v>
      </c>
      <c r="J91" s="324"/>
      <c r="K91" s="325">
        <v>136</v>
      </c>
      <c r="L91" s="324"/>
      <c r="M91" s="325">
        <v>2590</v>
      </c>
      <c r="N91" s="324"/>
      <c r="O91" s="325">
        <v>4700</v>
      </c>
      <c r="P91" s="324"/>
      <c r="Q91" s="325">
        <v>7523</v>
      </c>
      <c r="R91" s="324"/>
      <c r="S91" s="325">
        <v>10599</v>
      </c>
      <c r="T91" s="324"/>
      <c r="U91" s="325">
        <v>9277</v>
      </c>
      <c r="V91" s="324"/>
      <c r="W91" s="325">
        <v>12092</v>
      </c>
      <c r="X91" s="324"/>
      <c r="Y91" s="325">
        <v>15593</v>
      </c>
      <c r="Z91" s="324"/>
      <c r="AA91" s="325">
        <v>11178</v>
      </c>
      <c r="AB91" s="324"/>
      <c r="AC91" s="325">
        <v>13106</v>
      </c>
      <c r="AD91" s="324"/>
      <c r="AE91" s="325">
        <v>12206</v>
      </c>
      <c r="AF91" s="324"/>
      <c r="AG91" s="325">
        <v>99000</v>
      </c>
    </row>
    <row r="92" spans="1:33" x14ac:dyDescent="0.25">
      <c r="A92" s="320"/>
      <c r="B92" s="320"/>
      <c r="C92" s="320"/>
      <c r="D92" s="320"/>
      <c r="E92" s="320" t="s">
        <v>300</v>
      </c>
      <c r="F92" s="320"/>
      <c r="G92" s="320"/>
      <c r="H92" s="320"/>
      <c r="I92" s="323">
        <v>0</v>
      </c>
      <c r="J92" s="324"/>
      <c r="K92" s="323">
        <v>136</v>
      </c>
      <c r="L92" s="324"/>
      <c r="M92" s="323">
        <v>2590</v>
      </c>
      <c r="N92" s="324"/>
      <c r="O92" s="323">
        <v>4700</v>
      </c>
      <c r="P92" s="324"/>
      <c r="Q92" s="323">
        <v>7523</v>
      </c>
      <c r="R92" s="324"/>
      <c r="S92" s="323">
        <v>10599</v>
      </c>
      <c r="T92" s="324"/>
      <c r="U92" s="323">
        <v>9277</v>
      </c>
      <c r="V92" s="324"/>
      <c r="W92" s="323">
        <v>12092</v>
      </c>
      <c r="X92" s="324"/>
      <c r="Y92" s="323">
        <v>15593</v>
      </c>
      <c r="Z92" s="324"/>
      <c r="AA92" s="323">
        <v>11178</v>
      </c>
      <c r="AB92" s="324"/>
      <c r="AC92" s="323">
        <v>13106</v>
      </c>
      <c r="AD92" s="324"/>
      <c r="AE92" s="323">
        <v>12206</v>
      </c>
      <c r="AF92" s="324"/>
      <c r="AG92" s="323">
        <v>99000</v>
      </c>
    </row>
    <row r="93" spans="1:33" x14ac:dyDescent="0.25">
      <c r="A93" s="320"/>
      <c r="B93" s="320"/>
      <c r="C93" s="320"/>
      <c r="D93" s="320"/>
      <c r="E93" s="320" t="s">
        <v>301</v>
      </c>
      <c r="F93" s="320"/>
      <c r="G93" s="320"/>
      <c r="H93" s="320"/>
      <c r="I93" s="323">
        <v>0</v>
      </c>
      <c r="J93" s="324"/>
      <c r="K93" s="323">
        <v>0</v>
      </c>
      <c r="L93" s="324"/>
      <c r="M93" s="323">
        <v>1230</v>
      </c>
      <c r="N93" s="324"/>
      <c r="O93" s="323">
        <v>137</v>
      </c>
      <c r="P93" s="324"/>
      <c r="Q93" s="323">
        <v>965</v>
      </c>
      <c r="R93" s="324"/>
      <c r="S93" s="323">
        <v>3136</v>
      </c>
      <c r="T93" s="324"/>
      <c r="U93" s="323">
        <v>9145</v>
      </c>
      <c r="V93" s="324"/>
      <c r="W93" s="323">
        <v>721</v>
      </c>
      <c r="X93" s="324"/>
      <c r="Y93" s="323">
        <v>177</v>
      </c>
      <c r="Z93" s="324"/>
      <c r="AA93" s="323">
        <v>83</v>
      </c>
      <c r="AB93" s="324"/>
      <c r="AC93" s="323">
        <v>51032</v>
      </c>
      <c r="AD93" s="324"/>
      <c r="AE93" s="323">
        <v>1777</v>
      </c>
      <c r="AF93" s="324"/>
      <c r="AG93" s="323">
        <v>68403</v>
      </c>
    </row>
    <row r="94" spans="1:33" ht="15.75" thickBot="1" x14ac:dyDescent="0.3">
      <c r="A94" s="320"/>
      <c r="B94" s="320"/>
      <c r="C94" s="320"/>
      <c r="D94" s="320"/>
      <c r="E94" s="320" t="s">
        <v>302</v>
      </c>
      <c r="F94" s="320"/>
      <c r="G94" s="320"/>
      <c r="H94" s="320"/>
      <c r="I94" s="325">
        <v>0</v>
      </c>
      <c r="J94" s="324"/>
      <c r="K94" s="325">
        <v>7169</v>
      </c>
      <c r="L94" s="324"/>
      <c r="M94" s="325">
        <v>1058</v>
      </c>
      <c r="N94" s="324"/>
      <c r="O94" s="325">
        <v>15908</v>
      </c>
      <c r="P94" s="324"/>
      <c r="Q94" s="325">
        <v>729</v>
      </c>
      <c r="R94" s="324"/>
      <c r="S94" s="325">
        <v>2618</v>
      </c>
      <c r="T94" s="324"/>
      <c r="U94" s="325">
        <v>4050</v>
      </c>
      <c r="V94" s="324"/>
      <c r="W94" s="325">
        <v>1913</v>
      </c>
      <c r="X94" s="324"/>
      <c r="Y94" s="325">
        <v>1141</v>
      </c>
      <c r="Z94" s="324"/>
      <c r="AA94" s="325">
        <v>6833</v>
      </c>
      <c r="AB94" s="324"/>
      <c r="AC94" s="325">
        <v>18071</v>
      </c>
      <c r="AD94" s="324"/>
      <c r="AE94" s="325">
        <v>16060</v>
      </c>
      <c r="AF94" s="324"/>
      <c r="AG94" s="325">
        <v>75550</v>
      </c>
    </row>
    <row r="95" spans="1:33" x14ac:dyDescent="0.25">
      <c r="A95" s="320"/>
      <c r="B95" s="320"/>
      <c r="C95" s="320"/>
      <c r="D95" s="320" t="s">
        <v>303</v>
      </c>
      <c r="E95" s="320"/>
      <c r="F95" s="320"/>
      <c r="G95" s="320"/>
      <c r="H95" s="320"/>
      <c r="I95" s="323">
        <v>0</v>
      </c>
      <c r="J95" s="324"/>
      <c r="K95" s="323">
        <v>7305</v>
      </c>
      <c r="L95" s="324"/>
      <c r="M95" s="323">
        <v>4878</v>
      </c>
      <c r="N95" s="324"/>
      <c r="O95" s="323">
        <v>20745</v>
      </c>
      <c r="P95" s="324"/>
      <c r="Q95" s="323">
        <v>9217</v>
      </c>
      <c r="R95" s="324"/>
      <c r="S95" s="323">
        <v>16353</v>
      </c>
      <c r="T95" s="324"/>
      <c r="U95" s="323">
        <v>22472</v>
      </c>
      <c r="V95" s="324"/>
      <c r="W95" s="323">
        <v>14726</v>
      </c>
      <c r="X95" s="324"/>
      <c r="Y95" s="323">
        <v>16911</v>
      </c>
      <c r="Z95" s="324"/>
      <c r="AA95" s="323">
        <v>18094</v>
      </c>
      <c r="AB95" s="324"/>
      <c r="AC95" s="323">
        <v>82209</v>
      </c>
      <c r="AD95" s="324"/>
      <c r="AE95" s="323">
        <v>30043</v>
      </c>
      <c r="AF95" s="324"/>
      <c r="AG95" s="323">
        <v>242953</v>
      </c>
    </row>
    <row r="96" spans="1:33" x14ac:dyDescent="0.25">
      <c r="A96" s="320"/>
      <c r="B96" s="320"/>
      <c r="C96" s="320"/>
      <c r="D96" s="320" t="s">
        <v>187</v>
      </c>
      <c r="E96" s="320"/>
      <c r="F96" s="320"/>
      <c r="G96" s="320"/>
      <c r="H96" s="320"/>
      <c r="I96" s="323">
        <v>0</v>
      </c>
      <c r="J96" s="324"/>
      <c r="K96" s="323">
        <v>8800</v>
      </c>
      <c r="L96" s="324"/>
      <c r="M96" s="323">
        <v>12720</v>
      </c>
      <c r="N96" s="324"/>
      <c r="O96" s="323">
        <v>12720</v>
      </c>
      <c r="P96" s="324"/>
      <c r="Q96" s="323">
        <v>12720</v>
      </c>
      <c r="R96" s="324"/>
      <c r="S96" s="323">
        <v>12720</v>
      </c>
      <c r="T96" s="324"/>
      <c r="U96" s="323">
        <v>12720</v>
      </c>
      <c r="V96" s="324"/>
      <c r="W96" s="323">
        <v>12720</v>
      </c>
      <c r="X96" s="324"/>
      <c r="Y96" s="323">
        <v>12720</v>
      </c>
      <c r="Z96" s="324"/>
      <c r="AA96" s="323">
        <v>12720</v>
      </c>
      <c r="AB96" s="324"/>
      <c r="AC96" s="323">
        <v>12720</v>
      </c>
      <c r="AD96" s="324"/>
      <c r="AE96" s="323">
        <v>12720</v>
      </c>
      <c r="AF96" s="324"/>
      <c r="AG96" s="323">
        <v>136000</v>
      </c>
    </row>
    <row r="97" spans="1:33" x14ac:dyDescent="0.25">
      <c r="A97" s="320"/>
      <c r="B97" s="320"/>
      <c r="C97" s="320"/>
      <c r="D97" s="320" t="s">
        <v>188</v>
      </c>
      <c r="E97" s="320"/>
      <c r="F97" s="320"/>
      <c r="G97" s="320"/>
      <c r="H97" s="320"/>
      <c r="I97" s="323"/>
      <c r="J97" s="324"/>
      <c r="K97" s="323"/>
      <c r="L97" s="324"/>
      <c r="M97" s="323"/>
      <c r="N97" s="324"/>
      <c r="O97" s="323"/>
      <c r="P97" s="324"/>
      <c r="Q97" s="323"/>
      <c r="R97" s="324"/>
      <c r="S97" s="323"/>
      <c r="T97" s="324"/>
      <c r="U97" s="323"/>
      <c r="V97" s="324"/>
      <c r="W97" s="323"/>
      <c r="X97" s="324"/>
      <c r="Y97" s="323"/>
      <c r="Z97" s="324"/>
      <c r="AA97" s="323"/>
      <c r="AB97" s="324"/>
      <c r="AC97" s="323"/>
      <c r="AD97" s="324"/>
      <c r="AE97" s="323"/>
      <c r="AF97" s="324"/>
      <c r="AG97" s="323"/>
    </row>
    <row r="98" spans="1:33" x14ac:dyDescent="0.25">
      <c r="A98" s="320"/>
      <c r="B98" s="320"/>
      <c r="C98" s="320"/>
      <c r="D98" s="320"/>
      <c r="E98" s="320" t="s">
        <v>304</v>
      </c>
      <c r="F98" s="320"/>
      <c r="G98" s="320"/>
      <c r="H98" s="320"/>
      <c r="I98" s="323">
        <v>0</v>
      </c>
      <c r="J98" s="324"/>
      <c r="K98" s="323">
        <v>0</v>
      </c>
      <c r="L98" s="324"/>
      <c r="M98" s="323">
        <v>41627</v>
      </c>
      <c r="N98" s="324"/>
      <c r="O98" s="323">
        <v>41627</v>
      </c>
      <c r="P98" s="324"/>
      <c r="Q98" s="323">
        <v>41627</v>
      </c>
      <c r="R98" s="324"/>
      <c r="S98" s="323">
        <v>41627</v>
      </c>
      <c r="T98" s="324"/>
      <c r="U98" s="323">
        <v>41627</v>
      </c>
      <c r="V98" s="324"/>
      <c r="W98" s="323">
        <v>41627</v>
      </c>
      <c r="X98" s="324"/>
      <c r="Y98" s="323">
        <v>41627</v>
      </c>
      <c r="Z98" s="324"/>
      <c r="AA98" s="323">
        <v>41627</v>
      </c>
      <c r="AB98" s="324"/>
      <c r="AC98" s="323">
        <v>41627</v>
      </c>
      <c r="AD98" s="324"/>
      <c r="AE98" s="323">
        <v>41627</v>
      </c>
      <c r="AF98" s="324"/>
      <c r="AG98" s="323">
        <v>416270</v>
      </c>
    </row>
    <row r="99" spans="1:33" x14ac:dyDescent="0.25">
      <c r="A99" s="320"/>
      <c r="B99" s="320"/>
      <c r="C99" s="320"/>
      <c r="D99" s="320"/>
      <c r="E99" s="320" t="s">
        <v>305</v>
      </c>
      <c r="F99" s="320"/>
      <c r="G99" s="320"/>
      <c r="H99" s="320"/>
      <c r="I99" s="323"/>
      <c r="J99" s="324"/>
      <c r="K99" s="323"/>
      <c r="L99" s="324"/>
      <c r="M99" s="323"/>
      <c r="N99" s="324"/>
      <c r="O99" s="323"/>
      <c r="P99" s="324"/>
      <c r="Q99" s="323"/>
      <c r="R99" s="324"/>
      <c r="S99" s="323"/>
      <c r="T99" s="324"/>
      <c r="U99" s="323"/>
      <c r="V99" s="324"/>
      <c r="W99" s="323"/>
      <c r="X99" s="324"/>
      <c r="Y99" s="323"/>
      <c r="Z99" s="324"/>
      <c r="AA99" s="323"/>
      <c r="AB99" s="324"/>
      <c r="AC99" s="323"/>
      <c r="AD99" s="324"/>
      <c r="AE99" s="323"/>
      <c r="AF99" s="324"/>
      <c r="AG99" s="323"/>
    </row>
    <row r="100" spans="1:33" ht="15.75" thickBot="1" x14ac:dyDescent="0.3">
      <c r="A100" s="320"/>
      <c r="B100" s="320"/>
      <c r="C100" s="320"/>
      <c r="D100" s="320"/>
      <c r="E100" s="320"/>
      <c r="F100" s="320" t="s">
        <v>306</v>
      </c>
      <c r="G100" s="320"/>
      <c r="H100" s="320"/>
      <c r="I100" s="326">
        <v>8113</v>
      </c>
      <c r="J100" s="324"/>
      <c r="K100" s="326">
        <v>5590</v>
      </c>
      <c r="L100" s="324"/>
      <c r="M100" s="326">
        <v>9690</v>
      </c>
      <c r="N100" s="324"/>
      <c r="O100" s="326">
        <v>7523</v>
      </c>
      <c r="P100" s="324"/>
      <c r="Q100" s="326">
        <v>7622</v>
      </c>
      <c r="R100" s="324"/>
      <c r="S100" s="326">
        <v>12618</v>
      </c>
      <c r="T100" s="324"/>
      <c r="U100" s="326">
        <v>15015</v>
      </c>
      <c r="V100" s="324"/>
      <c r="W100" s="326">
        <v>17586</v>
      </c>
      <c r="X100" s="324"/>
      <c r="Y100" s="326">
        <v>6035</v>
      </c>
      <c r="Z100" s="324"/>
      <c r="AA100" s="326">
        <v>12747</v>
      </c>
      <c r="AB100" s="324"/>
      <c r="AC100" s="326">
        <v>15467</v>
      </c>
      <c r="AD100" s="324"/>
      <c r="AE100" s="326">
        <v>12800</v>
      </c>
      <c r="AF100" s="324"/>
      <c r="AG100" s="326">
        <v>130806</v>
      </c>
    </row>
    <row r="101" spans="1:33" ht="15.75" thickBot="1" x14ac:dyDescent="0.3">
      <c r="A101" s="320"/>
      <c r="B101" s="320"/>
      <c r="C101" s="320"/>
      <c r="D101" s="320"/>
      <c r="E101" s="320" t="s">
        <v>307</v>
      </c>
      <c r="F101" s="320"/>
      <c r="G101" s="320"/>
      <c r="H101" s="320"/>
      <c r="I101" s="327">
        <v>8113</v>
      </c>
      <c r="J101" s="324"/>
      <c r="K101" s="327">
        <v>5590</v>
      </c>
      <c r="L101" s="324"/>
      <c r="M101" s="327">
        <v>9690</v>
      </c>
      <c r="N101" s="324"/>
      <c r="O101" s="327">
        <v>7523</v>
      </c>
      <c r="P101" s="324"/>
      <c r="Q101" s="327">
        <v>7622</v>
      </c>
      <c r="R101" s="324"/>
      <c r="S101" s="327">
        <v>12618</v>
      </c>
      <c r="T101" s="324"/>
      <c r="U101" s="327">
        <v>15015</v>
      </c>
      <c r="V101" s="324"/>
      <c r="W101" s="327">
        <v>17586</v>
      </c>
      <c r="X101" s="324"/>
      <c r="Y101" s="327">
        <v>6035</v>
      </c>
      <c r="Z101" s="324"/>
      <c r="AA101" s="327">
        <v>12747</v>
      </c>
      <c r="AB101" s="324"/>
      <c r="AC101" s="327">
        <v>15467</v>
      </c>
      <c r="AD101" s="324"/>
      <c r="AE101" s="327">
        <v>12800</v>
      </c>
      <c r="AF101" s="324"/>
      <c r="AG101" s="327">
        <v>130806</v>
      </c>
    </row>
    <row r="102" spans="1:33" x14ac:dyDescent="0.25">
      <c r="A102" s="320"/>
      <c r="B102" s="320"/>
      <c r="C102" s="320"/>
      <c r="D102" s="320" t="s">
        <v>308</v>
      </c>
      <c r="E102" s="320"/>
      <c r="F102" s="320"/>
      <c r="G102" s="320"/>
      <c r="H102" s="320"/>
      <c r="I102" s="323">
        <v>8113</v>
      </c>
      <c r="J102" s="324"/>
      <c r="K102" s="323">
        <v>5590</v>
      </c>
      <c r="L102" s="324"/>
      <c r="M102" s="323">
        <v>51317</v>
      </c>
      <c r="N102" s="324"/>
      <c r="O102" s="323">
        <v>49150</v>
      </c>
      <c r="P102" s="324"/>
      <c r="Q102" s="323">
        <v>49249</v>
      </c>
      <c r="R102" s="324"/>
      <c r="S102" s="323">
        <v>54245</v>
      </c>
      <c r="T102" s="324"/>
      <c r="U102" s="323">
        <v>56642</v>
      </c>
      <c r="V102" s="324"/>
      <c r="W102" s="323">
        <v>59213</v>
      </c>
      <c r="X102" s="324"/>
      <c r="Y102" s="323">
        <v>47662</v>
      </c>
      <c r="Z102" s="324"/>
      <c r="AA102" s="323">
        <v>54374</v>
      </c>
      <c r="AB102" s="324"/>
      <c r="AC102" s="323">
        <v>57094</v>
      </c>
      <c r="AD102" s="324"/>
      <c r="AE102" s="323">
        <v>54427</v>
      </c>
      <c r="AF102" s="324"/>
      <c r="AG102" s="323">
        <v>547076</v>
      </c>
    </row>
    <row r="103" spans="1:33" x14ac:dyDescent="0.25">
      <c r="A103" s="320"/>
      <c r="B103" s="320"/>
      <c r="C103" s="320"/>
      <c r="D103" s="320" t="s">
        <v>189</v>
      </c>
      <c r="E103" s="320"/>
      <c r="F103" s="320"/>
      <c r="G103" s="320"/>
      <c r="H103" s="320"/>
      <c r="I103" s="323"/>
      <c r="J103" s="324"/>
      <c r="K103" s="323"/>
      <c r="L103" s="324"/>
      <c r="M103" s="323"/>
      <c r="N103" s="324"/>
      <c r="O103" s="323"/>
      <c r="P103" s="324"/>
      <c r="Q103" s="323"/>
      <c r="R103" s="324"/>
      <c r="S103" s="323"/>
      <c r="T103" s="324"/>
      <c r="U103" s="323"/>
      <c r="V103" s="324"/>
      <c r="W103" s="323"/>
      <c r="X103" s="324"/>
      <c r="Y103" s="323"/>
      <c r="Z103" s="324"/>
      <c r="AA103" s="323"/>
      <c r="AB103" s="324"/>
      <c r="AC103" s="323"/>
      <c r="AD103" s="324"/>
      <c r="AE103" s="323"/>
      <c r="AF103" s="324"/>
      <c r="AG103" s="323"/>
    </row>
    <row r="104" spans="1:33" x14ac:dyDescent="0.25">
      <c r="A104" s="320"/>
      <c r="B104" s="320"/>
      <c r="C104" s="320"/>
      <c r="D104" s="320"/>
      <c r="E104" s="320" t="s">
        <v>309</v>
      </c>
      <c r="F104" s="320"/>
      <c r="G104" s="320"/>
      <c r="H104" s="320"/>
      <c r="I104" s="323">
        <v>0</v>
      </c>
      <c r="J104" s="324"/>
      <c r="K104" s="323">
        <v>0</v>
      </c>
      <c r="L104" s="324"/>
      <c r="M104" s="323">
        <v>0</v>
      </c>
      <c r="N104" s="324"/>
      <c r="O104" s="323">
        <v>0</v>
      </c>
      <c r="P104" s="324"/>
      <c r="Q104" s="323">
        <v>0</v>
      </c>
      <c r="R104" s="324"/>
      <c r="S104" s="323">
        <v>0</v>
      </c>
      <c r="T104" s="324"/>
      <c r="U104" s="323"/>
      <c r="V104" s="324"/>
      <c r="W104" s="323"/>
      <c r="X104" s="324"/>
      <c r="Y104" s="323"/>
      <c r="Z104" s="324"/>
      <c r="AA104" s="323"/>
      <c r="AB104" s="324"/>
      <c r="AC104" s="323"/>
      <c r="AD104" s="324"/>
      <c r="AE104" s="323"/>
      <c r="AF104" s="324"/>
      <c r="AG104" s="323">
        <v>0</v>
      </c>
    </row>
    <row r="105" spans="1:33" ht="15.75" thickBot="1" x14ac:dyDescent="0.3">
      <c r="A105" s="320"/>
      <c r="B105" s="320"/>
      <c r="C105" s="320"/>
      <c r="D105" s="320"/>
      <c r="E105" s="320" t="s">
        <v>310</v>
      </c>
      <c r="F105" s="320"/>
      <c r="G105" s="320"/>
      <c r="H105" s="320"/>
      <c r="I105" s="325">
        <v>0</v>
      </c>
      <c r="J105" s="324"/>
      <c r="K105" s="325">
        <v>11500</v>
      </c>
      <c r="L105" s="324"/>
      <c r="M105" s="325">
        <v>34573</v>
      </c>
      <c r="N105" s="324"/>
      <c r="O105" s="325">
        <v>34573</v>
      </c>
      <c r="P105" s="324"/>
      <c r="Q105" s="325">
        <v>34573</v>
      </c>
      <c r="R105" s="324"/>
      <c r="S105" s="325">
        <v>34573</v>
      </c>
      <c r="T105" s="324"/>
      <c r="U105" s="325">
        <v>34573</v>
      </c>
      <c r="V105" s="324"/>
      <c r="W105" s="325">
        <v>34573</v>
      </c>
      <c r="X105" s="324"/>
      <c r="Y105" s="325">
        <v>34573</v>
      </c>
      <c r="Z105" s="324"/>
      <c r="AA105" s="325">
        <v>34573</v>
      </c>
      <c r="AB105" s="324"/>
      <c r="AC105" s="325">
        <v>34573</v>
      </c>
      <c r="AD105" s="324"/>
      <c r="AE105" s="325">
        <v>34573</v>
      </c>
      <c r="AF105" s="324"/>
      <c r="AG105" s="325">
        <v>357230</v>
      </c>
    </row>
    <row r="106" spans="1:33" x14ac:dyDescent="0.25">
      <c r="A106" s="320"/>
      <c r="B106" s="320"/>
      <c r="C106" s="320"/>
      <c r="D106" s="320" t="s">
        <v>311</v>
      </c>
      <c r="E106" s="320"/>
      <c r="F106" s="320"/>
      <c r="G106" s="320"/>
      <c r="H106" s="320"/>
      <c r="I106" s="323">
        <v>0</v>
      </c>
      <c r="J106" s="324"/>
      <c r="K106" s="323">
        <v>11500</v>
      </c>
      <c r="L106" s="324"/>
      <c r="M106" s="323">
        <v>34573</v>
      </c>
      <c r="N106" s="324"/>
      <c r="O106" s="323">
        <v>34573</v>
      </c>
      <c r="P106" s="324"/>
      <c r="Q106" s="323">
        <v>34573</v>
      </c>
      <c r="R106" s="324"/>
      <c r="S106" s="323">
        <v>34573</v>
      </c>
      <c r="T106" s="324"/>
      <c r="U106" s="323">
        <v>34573</v>
      </c>
      <c r="V106" s="324"/>
      <c r="W106" s="323">
        <v>34573</v>
      </c>
      <c r="X106" s="324"/>
      <c r="Y106" s="323">
        <v>34573</v>
      </c>
      <c r="Z106" s="324"/>
      <c r="AA106" s="323">
        <v>34573</v>
      </c>
      <c r="AB106" s="324"/>
      <c r="AC106" s="323">
        <v>34573</v>
      </c>
      <c r="AD106" s="324"/>
      <c r="AE106" s="323">
        <v>34573</v>
      </c>
      <c r="AF106" s="324"/>
      <c r="AG106" s="323">
        <v>357230</v>
      </c>
    </row>
    <row r="107" spans="1:33" x14ac:dyDescent="0.25">
      <c r="A107" s="320"/>
      <c r="B107" s="320"/>
      <c r="C107" s="320"/>
      <c r="D107" s="320" t="s">
        <v>190</v>
      </c>
      <c r="E107" s="320"/>
      <c r="F107" s="320"/>
      <c r="G107" s="320"/>
      <c r="H107" s="320"/>
      <c r="I107" s="323"/>
      <c r="J107" s="324"/>
      <c r="K107" s="323"/>
      <c r="L107" s="324"/>
      <c r="M107" s="323"/>
      <c r="N107" s="324"/>
      <c r="O107" s="323"/>
      <c r="P107" s="324"/>
      <c r="Q107" s="323"/>
      <c r="R107" s="324"/>
      <c r="S107" s="323"/>
      <c r="T107" s="324"/>
      <c r="U107" s="323"/>
      <c r="V107" s="324"/>
      <c r="W107" s="323"/>
      <c r="X107" s="324"/>
      <c r="Y107" s="323"/>
      <c r="Z107" s="324"/>
      <c r="AA107" s="323"/>
      <c r="AB107" s="324"/>
      <c r="AC107" s="323"/>
      <c r="AD107" s="324"/>
      <c r="AE107" s="323"/>
      <c r="AF107" s="324"/>
      <c r="AG107" s="323"/>
    </row>
    <row r="108" spans="1:33" x14ac:dyDescent="0.25">
      <c r="A108" s="320"/>
      <c r="B108" s="320"/>
      <c r="C108" s="320"/>
      <c r="D108" s="320"/>
      <c r="E108" s="320" t="s">
        <v>312</v>
      </c>
      <c r="F108" s="320"/>
      <c r="G108" s="320"/>
      <c r="H108" s="320"/>
      <c r="I108" s="323"/>
      <c r="J108" s="324"/>
      <c r="K108" s="323"/>
      <c r="L108" s="324"/>
      <c r="M108" s="323"/>
      <c r="N108" s="324"/>
      <c r="O108" s="323"/>
      <c r="P108" s="324"/>
      <c r="Q108" s="323"/>
      <c r="R108" s="324"/>
      <c r="S108" s="323"/>
      <c r="T108" s="324"/>
      <c r="U108" s="323"/>
      <c r="V108" s="324"/>
      <c r="W108" s="323"/>
      <c r="X108" s="324"/>
      <c r="Y108" s="323"/>
      <c r="Z108" s="324"/>
      <c r="AA108" s="323"/>
      <c r="AB108" s="324"/>
      <c r="AC108" s="323"/>
      <c r="AD108" s="324"/>
      <c r="AE108" s="323"/>
      <c r="AF108" s="324"/>
      <c r="AG108" s="323"/>
    </row>
    <row r="109" spans="1:33" x14ac:dyDescent="0.25">
      <c r="A109" s="320"/>
      <c r="B109" s="320"/>
      <c r="C109" s="320"/>
      <c r="D109" s="320"/>
      <c r="E109" s="320"/>
      <c r="F109" s="320" t="s">
        <v>313</v>
      </c>
      <c r="G109" s="320"/>
      <c r="H109" s="320"/>
      <c r="I109" s="323">
        <v>81250</v>
      </c>
      <c r="J109" s="324"/>
      <c r="K109" s="323">
        <v>81250</v>
      </c>
      <c r="L109" s="324"/>
      <c r="M109" s="323">
        <v>81250</v>
      </c>
      <c r="N109" s="324"/>
      <c r="O109" s="323">
        <v>81250</v>
      </c>
      <c r="P109" s="324"/>
      <c r="Q109" s="323">
        <v>0</v>
      </c>
      <c r="R109" s="324"/>
      <c r="S109" s="323">
        <v>31776</v>
      </c>
      <c r="T109" s="324"/>
      <c r="U109" s="323">
        <v>31724</v>
      </c>
      <c r="V109" s="324"/>
      <c r="W109" s="323">
        <v>31672</v>
      </c>
      <c r="X109" s="324"/>
      <c r="Y109" s="323">
        <v>31620</v>
      </c>
      <c r="Z109" s="324"/>
      <c r="AA109" s="323">
        <v>31568</v>
      </c>
      <c r="AB109" s="324"/>
      <c r="AC109" s="323">
        <v>31516</v>
      </c>
      <c r="AD109" s="324"/>
      <c r="AE109" s="323">
        <v>31463</v>
      </c>
      <c r="AF109" s="324"/>
      <c r="AG109" s="323">
        <v>546339</v>
      </c>
    </row>
    <row r="110" spans="1:33" ht="15.75" thickBot="1" x14ac:dyDescent="0.3">
      <c r="A110" s="320"/>
      <c r="B110" s="320"/>
      <c r="C110" s="320"/>
      <c r="D110" s="320"/>
      <c r="E110" s="320"/>
      <c r="F110" s="320" t="s">
        <v>314</v>
      </c>
      <c r="G110" s="320"/>
      <c r="H110" s="320"/>
      <c r="I110" s="325">
        <v>25319</v>
      </c>
      <c r="J110" s="324"/>
      <c r="K110" s="325">
        <v>25319</v>
      </c>
      <c r="L110" s="324"/>
      <c r="M110" s="325">
        <v>25319</v>
      </c>
      <c r="N110" s="324"/>
      <c r="O110" s="325">
        <v>25319</v>
      </c>
      <c r="P110" s="324"/>
      <c r="Q110" s="325">
        <v>25319</v>
      </c>
      <c r="R110" s="324"/>
      <c r="S110" s="325">
        <v>25319</v>
      </c>
      <c r="T110" s="324"/>
      <c r="U110" s="325">
        <v>25319</v>
      </c>
      <c r="V110" s="324"/>
      <c r="W110" s="325">
        <v>25319</v>
      </c>
      <c r="X110" s="324"/>
      <c r="Y110" s="325">
        <v>25319</v>
      </c>
      <c r="Z110" s="324"/>
      <c r="AA110" s="325">
        <v>25319</v>
      </c>
      <c r="AB110" s="324"/>
      <c r="AC110" s="325">
        <v>25319</v>
      </c>
      <c r="AD110" s="324"/>
      <c r="AE110" s="325">
        <v>25319</v>
      </c>
      <c r="AF110" s="324"/>
      <c r="AG110" s="325">
        <v>303828</v>
      </c>
    </row>
    <row r="111" spans="1:33" x14ac:dyDescent="0.25">
      <c r="A111" s="320"/>
      <c r="B111" s="320"/>
      <c r="C111" s="320"/>
      <c r="D111" s="320"/>
      <c r="E111" s="320" t="s">
        <v>315</v>
      </c>
      <c r="F111" s="320"/>
      <c r="G111" s="320"/>
      <c r="H111" s="320"/>
      <c r="I111" s="323">
        <v>106569</v>
      </c>
      <c r="J111" s="324"/>
      <c r="K111" s="323">
        <v>106569</v>
      </c>
      <c r="L111" s="324"/>
      <c r="M111" s="323">
        <v>106569</v>
      </c>
      <c r="N111" s="324"/>
      <c r="O111" s="323">
        <v>106569</v>
      </c>
      <c r="P111" s="324"/>
      <c r="Q111" s="323">
        <v>25319</v>
      </c>
      <c r="R111" s="324"/>
      <c r="S111" s="323">
        <v>57095</v>
      </c>
      <c r="T111" s="324"/>
      <c r="U111" s="323">
        <v>57043</v>
      </c>
      <c r="V111" s="324"/>
      <c r="W111" s="323">
        <v>56991</v>
      </c>
      <c r="X111" s="324"/>
      <c r="Y111" s="323">
        <v>56939</v>
      </c>
      <c r="Z111" s="324"/>
      <c r="AA111" s="323">
        <v>56887</v>
      </c>
      <c r="AB111" s="324"/>
      <c r="AC111" s="323">
        <v>56835</v>
      </c>
      <c r="AD111" s="324"/>
      <c r="AE111" s="323">
        <v>56782</v>
      </c>
      <c r="AF111" s="324"/>
      <c r="AG111" s="323">
        <v>850167</v>
      </c>
    </row>
    <row r="112" spans="1:33" x14ac:dyDescent="0.25">
      <c r="A112" s="320"/>
      <c r="B112" s="320"/>
      <c r="C112" s="320"/>
      <c r="D112" s="320"/>
      <c r="E112" s="320" t="s">
        <v>316</v>
      </c>
      <c r="F112" s="320"/>
      <c r="G112" s="320"/>
      <c r="H112" s="320"/>
      <c r="I112" s="323">
        <v>12805</v>
      </c>
      <c r="J112" s="324"/>
      <c r="K112" s="323">
        <v>12805</v>
      </c>
      <c r="L112" s="324"/>
      <c r="M112" s="323">
        <v>12805</v>
      </c>
      <c r="N112" s="324"/>
      <c r="O112" s="323">
        <v>12805</v>
      </c>
      <c r="P112" s="324"/>
      <c r="Q112" s="323">
        <v>12805</v>
      </c>
      <c r="R112" s="324"/>
      <c r="S112" s="323">
        <v>12805</v>
      </c>
      <c r="T112" s="324"/>
      <c r="U112" s="323">
        <v>12805</v>
      </c>
      <c r="V112" s="324"/>
      <c r="W112" s="323">
        <v>12805</v>
      </c>
      <c r="X112" s="324"/>
      <c r="Y112" s="323">
        <v>12805</v>
      </c>
      <c r="Z112" s="324"/>
      <c r="AA112" s="323">
        <v>12805</v>
      </c>
      <c r="AB112" s="324"/>
      <c r="AC112" s="323">
        <v>12805</v>
      </c>
      <c r="AD112" s="324"/>
      <c r="AE112" s="323">
        <v>12805</v>
      </c>
      <c r="AF112" s="324"/>
      <c r="AG112" s="323">
        <v>153660</v>
      </c>
    </row>
    <row r="113" spans="1:33" ht="15.75" thickBot="1" x14ac:dyDescent="0.3">
      <c r="A113" s="320"/>
      <c r="B113" s="320"/>
      <c r="C113" s="320"/>
      <c r="D113" s="320"/>
      <c r="E113" s="320" t="s">
        <v>317</v>
      </c>
      <c r="F113" s="320"/>
      <c r="G113" s="320"/>
      <c r="H113" s="320"/>
      <c r="I113" s="325">
        <v>0</v>
      </c>
      <c r="J113" s="324"/>
      <c r="K113" s="325">
        <v>0</v>
      </c>
      <c r="L113" s="324"/>
      <c r="M113" s="325">
        <v>0</v>
      </c>
      <c r="N113" s="324"/>
      <c r="O113" s="325">
        <v>0</v>
      </c>
      <c r="P113" s="324"/>
      <c r="Q113" s="325">
        <v>0</v>
      </c>
      <c r="R113" s="324"/>
      <c r="S113" s="325">
        <v>0</v>
      </c>
      <c r="T113" s="324"/>
      <c r="U113" s="325">
        <v>0</v>
      </c>
      <c r="V113" s="324"/>
      <c r="W113" s="325">
        <v>0</v>
      </c>
      <c r="X113" s="324"/>
      <c r="Y113" s="325">
        <v>0</v>
      </c>
      <c r="Z113" s="324"/>
      <c r="AA113" s="325">
        <v>0</v>
      </c>
      <c r="AB113" s="324"/>
      <c r="AC113" s="325">
        <v>0</v>
      </c>
      <c r="AD113" s="324"/>
      <c r="AE113" s="325">
        <v>0</v>
      </c>
      <c r="AF113" s="324"/>
      <c r="AG113" s="325">
        <v>0</v>
      </c>
    </row>
    <row r="114" spans="1:33" x14ac:dyDescent="0.25">
      <c r="A114" s="320"/>
      <c r="B114" s="320"/>
      <c r="C114" s="320"/>
      <c r="D114" s="320" t="s">
        <v>318</v>
      </c>
      <c r="E114" s="320"/>
      <c r="F114" s="320"/>
      <c r="G114" s="320"/>
      <c r="H114" s="320"/>
      <c r="I114" s="323">
        <v>119374</v>
      </c>
      <c r="J114" s="324"/>
      <c r="K114" s="323">
        <v>119374</v>
      </c>
      <c r="L114" s="324"/>
      <c r="M114" s="323">
        <v>119374</v>
      </c>
      <c r="N114" s="324"/>
      <c r="O114" s="323">
        <v>119374</v>
      </c>
      <c r="P114" s="324"/>
      <c r="Q114" s="323">
        <v>38124</v>
      </c>
      <c r="R114" s="324"/>
      <c r="S114" s="323">
        <v>69900</v>
      </c>
      <c r="T114" s="324"/>
      <c r="U114" s="323">
        <v>69848</v>
      </c>
      <c r="V114" s="324"/>
      <c r="W114" s="323">
        <v>69796</v>
      </c>
      <c r="X114" s="324"/>
      <c r="Y114" s="323">
        <v>69744</v>
      </c>
      <c r="Z114" s="324"/>
      <c r="AA114" s="323">
        <v>69692</v>
      </c>
      <c r="AB114" s="324"/>
      <c r="AC114" s="323">
        <v>69640</v>
      </c>
      <c r="AD114" s="324"/>
      <c r="AE114" s="323">
        <v>69587</v>
      </c>
      <c r="AF114" s="324"/>
      <c r="AG114" s="323">
        <v>1003827</v>
      </c>
    </row>
    <row r="115" spans="1:33" x14ac:dyDescent="0.25">
      <c r="A115" s="320"/>
      <c r="B115" s="320"/>
      <c r="C115" s="320"/>
      <c r="D115" s="320" t="s">
        <v>191</v>
      </c>
      <c r="E115" s="320"/>
      <c r="F115" s="320"/>
      <c r="G115" s="320"/>
      <c r="H115" s="320"/>
      <c r="I115" s="323">
        <v>34404</v>
      </c>
      <c r="J115" s="324"/>
      <c r="K115" s="323">
        <v>40385</v>
      </c>
      <c r="L115" s="324"/>
      <c r="M115" s="323">
        <v>29238</v>
      </c>
      <c r="N115" s="324"/>
      <c r="O115" s="323">
        <v>63000</v>
      </c>
      <c r="P115" s="324"/>
      <c r="Q115" s="323">
        <v>25781</v>
      </c>
      <c r="R115" s="324"/>
      <c r="S115" s="323">
        <v>25681</v>
      </c>
      <c r="T115" s="324"/>
      <c r="U115" s="323">
        <v>44000</v>
      </c>
      <c r="V115" s="324"/>
      <c r="W115" s="323">
        <v>62000</v>
      </c>
      <c r="X115" s="324"/>
      <c r="Y115" s="323">
        <v>34516</v>
      </c>
      <c r="Z115" s="324"/>
      <c r="AA115" s="323">
        <v>31832.880000000001</v>
      </c>
      <c r="AB115" s="324"/>
      <c r="AC115" s="323">
        <v>40097</v>
      </c>
      <c r="AD115" s="324"/>
      <c r="AE115" s="323">
        <v>25881</v>
      </c>
      <c r="AF115" s="324"/>
      <c r="AG115" s="323">
        <v>456815.88</v>
      </c>
    </row>
    <row r="116" spans="1:33" x14ac:dyDescent="0.25">
      <c r="A116" s="320"/>
      <c r="B116" s="320"/>
      <c r="C116" s="320"/>
      <c r="D116" s="320" t="s">
        <v>192</v>
      </c>
      <c r="E116" s="320"/>
      <c r="F116" s="320"/>
      <c r="G116" s="320"/>
      <c r="H116" s="320"/>
      <c r="I116" s="323">
        <v>21250</v>
      </c>
      <c r="J116" s="324"/>
      <c r="K116" s="323">
        <v>21250</v>
      </c>
      <c r="L116" s="324"/>
      <c r="M116" s="323">
        <v>21250</v>
      </c>
      <c r="N116" s="324"/>
      <c r="O116" s="323">
        <v>21250</v>
      </c>
      <c r="P116" s="324"/>
      <c r="Q116" s="323">
        <v>21250</v>
      </c>
      <c r="R116" s="324"/>
      <c r="S116" s="323">
        <v>21250</v>
      </c>
      <c r="T116" s="324"/>
      <c r="U116" s="323">
        <v>21250</v>
      </c>
      <c r="V116" s="324"/>
      <c r="W116" s="323">
        <v>21250</v>
      </c>
      <c r="X116" s="324"/>
      <c r="Y116" s="323">
        <v>21250</v>
      </c>
      <c r="Z116" s="324"/>
      <c r="AA116" s="323">
        <v>21250</v>
      </c>
      <c r="AB116" s="324"/>
      <c r="AC116" s="323">
        <v>21250</v>
      </c>
      <c r="AD116" s="324"/>
      <c r="AE116" s="323">
        <v>21250</v>
      </c>
      <c r="AF116" s="324"/>
      <c r="AG116" s="323">
        <v>255000</v>
      </c>
    </row>
    <row r="117" spans="1:33" x14ac:dyDescent="0.25">
      <c r="A117" s="320"/>
      <c r="B117" s="320"/>
      <c r="C117" s="320"/>
      <c r="D117" s="320" t="s">
        <v>193</v>
      </c>
      <c r="E117" s="320"/>
      <c r="F117" s="320"/>
      <c r="G117" s="320"/>
      <c r="H117" s="320"/>
      <c r="I117" s="323">
        <v>70600</v>
      </c>
      <c r="J117" s="324"/>
      <c r="K117" s="323">
        <v>45585</v>
      </c>
      <c r="L117" s="324"/>
      <c r="M117" s="323">
        <v>38129</v>
      </c>
      <c r="N117" s="324"/>
      <c r="O117" s="323">
        <v>20059</v>
      </c>
      <c r="P117" s="324"/>
      <c r="Q117" s="323">
        <v>20274</v>
      </c>
      <c r="R117" s="324"/>
      <c r="S117" s="323">
        <v>23473</v>
      </c>
      <c r="T117" s="324"/>
      <c r="U117" s="323">
        <v>19725</v>
      </c>
      <c r="V117" s="324"/>
      <c r="W117" s="323">
        <v>13332</v>
      </c>
      <c r="X117" s="324"/>
      <c r="Y117" s="323">
        <v>20988</v>
      </c>
      <c r="Z117" s="324"/>
      <c r="AA117" s="323">
        <v>7456</v>
      </c>
      <c r="AB117" s="324"/>
      <c r="AC117" s="323">
        <v>29062</v>
      </c>
      <c r="AD117" s="324"/>
      <c r="AE117" s="323">
        <v>10237</v>
      </c>
      <c r="AF117" s="324"/>
      <c r="AG117" s="323">
        <v>318920</v>
      </c>
    </row>
    <row r="118" spans="1:33" x14ac:dyDescent="0.25">
      <c r="A118" s="320"/>
      <c r="B118" s="320"/>
      <c r="C118" s="320"/>
      <c r="D118" s="320" t="s">
        <v>194</v>
      </c>
      <c r="E118" s="320"/>
      <c r="F118" s="320"/>
      <c r="G118" s="320"/>
      <c r="H118" s="320"/>
      <c r="I118" s="323"/>
      <c r="J118" s="324"/>
      <c r="K118" s="323"/>
      <c r="L118" s="324"/>
      <c r="M118" s="323"/>
      <c r="N118" s="324"/>
      <c r="O118" s="323"/>
      <c r="P118" s="324"/>
      <c r="Q118" s="323"/>
      <c r="R118" s="324"/>
      <c r="S118" s="323"/>
      <c r="T118" s="324"/>
      <c r="U118" s="323"/>
      <c r="V118" s="324"/>
      <c r="W118" s="323"/>
      <c r="X118" s="324"/>
      <c r="Y118" s="323"/>
      <c r="Z118" s="324"/>
      <c r="AA118" s="323"/>
      <c r="AB118" s="324"/>
      <c r="AC118" s="323"/>
      <c r="AD118" s="324"/>
      <c r="AE118" s="323"/>
      <c r="AF118" s="324"/>
      <c r="AG118" s="323"/>
    </row>
    <row r="119" spans="1:33" ht="15.75" thickBot="1" x14ac:dyDescent="0.3">
      <c r="A119" s="320"/>
      <c r="B119" s="320"/>
      <c r="C119" s="320"/>
      <c r="D119" s="320"/>
      <c r="E119" s="320" t="s">
        <v>319</v>
      </c>
      <c r="F119" s="320"/>
      <c r="G119" s="320"/>
      <c r="H119" s="320"/>
      <c r="I119" s="325">
        <v>6000</v>
      </c>
      <c r="J119" s="324"/>
      <c r="K119" s="325">
        <v>6000</v>
      </c>
      <c r="L119" s="324"/>
      <c r="M119" s="325">
        <v>6000</v>
      </c>
      <c r="N119" s="324"/>
      <c r="O119" s="325">
        <v>6000</v>
      </c>
      <c r="P119" s="324"/>
      <c r="Q119" s="325">
        <v>0</v>
      </c>
      <c r="R119" s="324"/>
      <c r="S119" s="325">
        <v>0</v>
      </c>
      <c r="T119" s="324"/>
      <c r="U119" s="323"/>
      <c r="V119" s="324"/>
      <c r="W119" s="323"/>
      <c r="X119" s="324"/>
      <c r="Y119" s="323"/>
      <c r="Z119" s="324"/>
      <c r="AA119" s="323"/>
      <c r="AB119" s="324"/>
      <c r="AC119" s="323"/>
      <c r="AD119" s="324"/>
      <c r="AE119" s="323"/>
      <c r="AF119" s="324"/>
      <c r="AG119" s="325">
        <v>24000</v>
      </c>
    </row>
    <row r="120" spans="1:33" x14ac:dyDescent="0.25">
      <c r="A120" s="320"/>
      <c r="B120" s="320"/>
      <c r="C120" s="320"/>
      <c r="D120" s="320" t="s">
        <v>320</v>
      </c>
      <c r="E120" s="320"/>
      <c r="F120" s="320"/>
      <c r="G120" s="320"/>
      <c r="H120" s="320"/>
      <c r="I120" s="323">
        <v>6000</v>
      </c>
      <c r="J120" s="324"/>
      <c r="K120" s="323">
        <v>6000</v>
      </c>
      <c r="L120" s="324"/>
      <c r="M120" s="323">
        <v>6000</v>
      </c>
      <c r="N120" s="324"/>
      <c r="O120" s="323">
        <v>6000</v>
      </c>
      <c r="P120" s="324"/>
      <c r="Q120" s="323">
        <v>0</v>
      </c>
      <c r="R120" s="324"/>
      <c r="S120" s="323">
        <v>0</v>
      </c>
      <c r="T120" s="324"/>
      <c r="U120" s="323"/>
      <c r="V120" s="324"/>
      <c r="W120" s="323"/>
      <c r="X120" s="324"/>
      <c r="Y120" s="323"/>
      <c r="Z120" s="324"/>
      <c r="AA120" s="323"/>
      <c r="AB120" s="324"/>
      <c r="AC120" s="323"/>
      <c r="AD120" s="324"/>
      <c r="AE120" s="323"/>
      <c r="AF120" s="324"/>
      <c r="AG120" s="323">
        <v>24000</v>
      </c>
    </row>
    <row r="121" spans="1:33" x14ac:dyDescent="0.25">
      <c r="A121" s="320"/>
      <c r="B121" s="320"/>
      <c r="C121" s="320"/>
      <c r="D121" s="320" t="s">
        <v>195</v>
      </c>
      <c r="E121" s="320"/>
      <c r="F121" s="320"/>
      <c r="G121" s="320"/>
      <c r="H121" s="320"/>
      <c r="I121" s="323">
        <v>2916</v>
      </c>
      <c r="J121" s="324"/>
      <c r="K121" s="323">
        <v>2916</v>
      </c>
      <c r="L121" s="324"/>
      <c r="M121" s="323">
        <v>2916</v>
      </c>
      <c r="N121" s="324"/>
      <c r="O121" s="323">
        <v>2916</v>
      </c>
      <c r="P121" s="324"/>
      <c r="Q121" s="323">
        <v>2917</v>
      </c>
      <c r="R121" s="324"/>
      <c r="S121" s="323">
        <v>2917</v>
      </c>
      <c r="T121" s="324"/>
      <c r="U121" s="323">
        <v>2917</v>
      </c>
      <c r="V121" s="324"/>
      <c r="W121" s="323">
        <v>2917</v>
      </c>
      <c r="X121" s="324"/>
      <c r="Y121" s="323">
        <v>2917</v>
      </c>
      <c r="Z121" s="324"/>
      <c r="AA121" s="323">
        <v>2917</v>
      </c>
      <c r="AB121" s="324"/>
      <c r="AC121" s="323">
        <v>2917</v>
      </c>
      <c r="AD121" s="324"/>
      <c r="AE121" s="323">
        <v>2917</v>
      </c>
      <c r="AF121" s="324"/>
      <c r="AG121" s="323">
        <v>35000</v>
      </c>
    </row>
    <row r="122" spans="1:33" x14ac:dyDescent="0.25">
      <c r="A122" s="320"/>
      <c r="B122" s="320"/>
      <c r="C122" s="320"/>
      <c r="D122" s="320" t="s">
        <v>196</v>
      </c>
      <c r="E122" s="320"/>
      <c r="F122" s="320"/>
      <c r="G122" s="320"/>
      <c r="H122" s="320"/>
      <c r="I122" s="323"/>
      <c r="J122" s="324"/>
      <c r="K122" s="323"/>
      <c r="L122" s="324"/>
      <c r="M122" s="323"/>
      <c r="N122" s="324"/>
      <c r="O122" s="323"/>
      <c r="P122" s="324"/>
      <c r="Q122" s="323"/>
      <c r="R122" s="324"/>
      <c r="S122" s="323"/>
      <c r="T122" s="324"/>
      <c r="U122" s="323"/>
      <c r="V122" s="324"/>
      <c r="W122" s="323"/>
      <c r="X122" s="324"/>
      <c r="Y122" s="323"/>
      <c r="Z122" s="324"/>
      <c r="AA122" s="323"/>
      <c r="AB122" s="324"/>
      <c r="AC122" s="323"/>
      <c r="AD122" s="324"/>
      <c r="AE122" s="323"/>
      <c r="AF122" s="324"/>
      <c r="AG122" s="323"/>
    </row>
    <row r="123" spans="1:33" x14ac:dyDescent="0.25">
      <c r="A123" s="320"/>
      <c r="B123" s="320"/>
      <c r="C123" s="320"/>
      <c r="D123" s="320"/>
      <c r="E123" s="320" t="s">
        <v>517</v>
      </c>
      <c r="F123" s="320"/>
      <c r="G123" s="320"/>
      <c r="H123" s="320"/>
      <c r="I123" s="323">
        <v>1069</v>
      </c>
      <c r="J123" s="324"/>
      <c r="K123" s="323">
        <v>1069</v>
      </c>
      <c r="L123" s="324"/>
      <c r="M123" s="323">
        <v>1069</v>
      </c>
      <c r="N123" s="324"/>
      <c r="O123" s="323">
        <v>1069</v>
      </c>
      <c r="P123" s="324"/>
      <c r="Q123" s="323">
        <v>1069</v>
      </c>
      <c r="R123" s="324"/>
      <c r="S123" s="323">
        <v>1069</v>
      </c>
      <c r="T123" s="324"/>
      <c r="U123" s="323">
        <v>1069</v>
      </c>
      <c r="V123" s="324"/>
      <c r="W123" s="323">
        <v>1069</v>
      </c>
      <c r="X123" s="324"/>
      <c r="Y123" s="323">
        <v>1069</v>
      </c>
      <c r="Z123" s="324"/>
      <c r="AA123" s="323">
        <v>1069</v>
      </c>
      <c r="AB123" s="324"/>
      <c r="AC123" s="323">
        <v>1069</v>
      </c>
      <c r="AD123" s="324"/>
      <c r="AE123" s="323">
        <v>1069</v>
      </c>
      <c r="AF123" s="324"/>
      <c r="AG123" s="323">
        <v>12828</v>
      </c>
    </row>
    <row r="124" spans="1:33" x14ac:dyDescent="0.25">
      <c r="A124" s="320"/>
      <c r="B124" s="320"/>
      <c r="C124" s="320"/>
      <c r="D124" s="320"/>
      <c r="E124" s="320" t="s">
        <v>321</v>
      </c>
      <c r="F124" s="320"/>
      <c r="G124" s="320"/>
      <c r="H124" s="320"/>
      <c r="I124" s="323"/>
      <c r="J124" s="324"/>
      <c r="K124" s="323"/>
      <c r="L124" s="324"/>
      <c r="M124" s="323"/>
      <c r="N124" s="324"/>
      <c r="O124" s="323"/>
      <c r="P124" s="324"/>
      <c r="Q124" s="323"/>
      <c r="R124" s="324"/>
      <c r="S124" s="323"/>
      <c r="T124" s="324"/>
      <c r="U124" s="323"/>
      <c r="V124" s="324"/>
      <c r="W124" s="323"/>
      <c r="X124" s="324"/>
      <c r="Y124" s="323"/>
      <c r="Z124" s="324"/>
      <c r="AA124" s="323"/>
      <c r="AB124" s="324"/>
      <c r="AC124" s="323"/>
      <c r="AD124" s="324"/>
      <c r="AE124" s="323"/>
      <c r="AF124" s="324"/>
      <c r="AG124" s="323"/>
    </row>
    <row r="125" spans="1:33" x14ac:dyDescent="0.25">
      <c r="A125" s="320"/>
      <c r="B125" s="320"/>
      <c r="C125" s="320"/>
      <c r="D125" s="320"/>
      <c r="E125" s="320"/>
      <c r="F125" s="320" t="s">
        <v>322</v>
      </c>
      <c r="G125" s="320"/>
      <c r="H125" s="320"/>
      <c r="I125" s="323">
        <v>0</v>
      </c>
      <c r="J125" s="324"/>
      <c r="K125" s="323">
        <v>0</v>
      </c>
      <c r="L125" s="324"/>
      <c r="M125" s="323">
        <v>0</v>
      </c>
      <c r="N125" s="324"/>
      <c r="O125" s="323">
        <v>0</v>
      </c>
      <c r="P125" s="324"/>
      <c r="Q125" s="323">
        <v>0</v>
      </c>
      <c r="R125" s="324"/>
      <c r="S125" s="323">
        <v>0</v>
      </c>
      <c r="T125" s="324"/>
      <c r="U125" s="323"/>
      <c r="V125" s="324"/>
      <c r="W125" s="323"/>
      <c r="X125" s="324"/>
      <c r="Y125" s="323"/>
      <c r="Z125" s="324"/>
      <c r="AA125" s="323"/>
      <c r="AB125" s="324"/>
      <c r="AC125" s="323"/>
      <c r="AD125" s="324"/>
      <c r="AE125" s="323"/>
      <c r="AF125" s="324"/>
      <c r="AG125" s="323">
        <v>0</v>
      </c>
    </row>
    <row r="126" spans="1:33" x14ac:dyDescent="0.25">
      <c r="A126" s="320"/>
      <c r="B126" s="320"/>
      <c r="C126" s="320"/>
      <c r="D126" s="320"/>
      <c r="E126" s="320"/>
      <c r="F126" s="320" t="s">
        <v>323</v>
      </c>
      <c r="G126" s="320"/>
      <c r="H126" s="320"/>
      <c r="I126" s="323">
        <v>0</v>
      </c>
      <c r="J126" s="324"/>
      <c r="K126" s="323">
        <v>0</v>
      </c>
      <c r="L126" s="324"/>
      <c r="M126" s="323">
        <v>0</v>
      </c>
      <c r="N126" s="324"/>
      <c r="O126" s="323">
        <v>0</v>
      </c>
      <c r="P126" s="324"/>
      <c r="Q126" s="323">
        <v>0</v>
      </c>
      <c r="R126" s="324"/>
      <c r="S126" s="323">
        <v>0</v>
      </c>
      <c r="T126" s="324"/>
      <c r="U126" s="323"/>
      <c r="V126" s="324"/>
      <c r="W126" s="323"/>
      <c r="X126" s="324"/>
      <c r="Y126" s="323"/>
      <c r="Z126" s="324"/>
      <c r="AA126" s="323"/>
      <c r="AB126" s="324"/>
      <c r="AC126" s="323"/>
      <c r="AD126" s="324"/>
      <c r="AE126" s="323"/>
      <c r="AF126" s="324"/>
      <c r="AG126" s="323">
        <v>0</v>
      </c>
    </row>
    <row r="127" spans="1:33" x14ac:dyDescent="0.25">
      <c r="A127" s="320"/>
      <c r="B127" s="320"/>
      <c r="C127" s="320"/>
      <c r="D127" s="320"/>
      <c r="E127" s="320"/>
      <c r="F127" s="320" t="s">
        <v>324</v>
      </c>
      <c r="G127" s="320"/>
      <c r="H127" s="320"/>
      <c r="I127" s="323">
        <v>0</v>
      </c>
      <c r="J127" s="324"/>
      <c r="K127" s="323">
        <v>0</v>
      </c>
      <c r="L127" s="324"/>
      <c r="M127" s="323">
        <v>0</v>
      </c>
      <c r="N127" s="324"/>
      <c r="O127" s="323">
        <v>0</v>
      </c>
      <c r="P127" s="324"/>
      <c r="Q127" s="323">
        <v>0</v>
      </c>
      <c r="R127" s="324"/>
      <c r="S127" s="323">
        <v>0</v>
      </c>
      <c r="T127" s="324"/>
      <c r="U127" s="323"/>
      <c r="V127" s="324"/>
      <c r="W127" s="323"/>
      <c r="X127" s="324"/>
      <c r="Y127" s="323"/>
      <c r="Z127" s="324"/>
      <c r="AA127" s="323"/>
      <c r="AB127" s="324"/>
      <c r="AC127" s="323"/>
      <c r="AD127" s="324"/>
      <c r="AE127" s="323"/>
      <c r="AF127" s="324"/>
      <c r="AG127" s="323">
        <v>0</v>
      </c>
    </row>
    <row r="128" spans="1:33" x14ac:dyDescent="0.25">
      <c r="A128" s="320"/>
      <c r="B128" s="320"/>
      <c r="C128" s="320"/>
      <c r="D128" s="320"/>
      <c r="E128" s="320"/>
      <c r="F128" s="320" t="s">
        <v>325</v>
      </c>
      <c r="G128" s="320"/>
      <c r="H128" s="320"/>
      <c r="I128" s="323">
        <v>0</v>
      </c>
      <c r="J128" s="324"/>
      <c r="K128" s="323">
        <v>0</v>
      </c>
      <c r="L128" s="324"/>
      <c r="M128" s="323">
        <v>0</v>
      </c>
      <c r="N128" s="324"/>
      <c r="O128" s="323">
        <v>0</v>
      </c>
      <c r="P128" s="324"/>
      <c r="Q128" s="323">
        <v>0</v>
      </c>
      <c r="R128" s="324"/>
      <c r="S128" s="323">
        <v>0</v>
      </c>
      <c r="T128" s="324"/>
      <c r="U128" s="323"/>
      <c r="V128" s="324"/>
      <c r="W128" s="323"/>
      <c r="X128" s="324"/>
      <c r="Y128" s="323"/>
      <c r="Z128" s="324"/>
      <c r="AA128" s="323"/>
      <c r="AB128" s="324"/>
      <c r="AC128" s="323"/>
      <c r="AD128" s="324"/>
      <c r="AE128" s="323"/>
      <c r="AF128" s="324"/>
      <c r="AG128" s="323">
        <v>0</v>
      </c>
    </row>
    <row r="129" spans="1:33" x14ac:dyDescent="0.25">
      <c r="A129" s="320"/>
      <c r="B129" s="320"/>
      <c r="C129" s="320"/>
      <c r="D129" s="320"/>
      <c r="E129" s="320"/>
      <c r="F129" s="320" t="s">
        <v>326</v>
      </c>
      <c r="G129" s="320"/>
      <c r="H129" s="320"/>
      <c r="I129" s="323">
        <v>0</v>
      </c>
      <c r="J129" s="324"/>
      <c r="K129" s="323">
        <v>0</v>
      </c>
      <c r="L129" s="324"/>
      <c r="M129" s="323">
        <v>0</v>
      </c>
      <c r="N129" s="324"/>
      <c r="O129" s="323">
        <v>0</v>
      </c>
      <c r="P129" s="324"/>
      <c r="Q129" s="323">
        <v>0</v>
      </c>
      <c r="R129" s="324"/>
      <c r="S129" s="323">
        <v>0</v>
      </c>
      <c r="T129" s="324"/>
      <c r="U129" s="323"/>
      <c r="V129" s="324"/>
      <c r="W129" s="323"/>
      <c r="X129" s="324"/>
      <c r="Y129" s="323"/>
      <c r="Z129" s="324"/>
      <c r="AA129" s="323"/>
      <c r="AB129" s="324"/>
      <c r="AC129" s="323"/>
      <c r="AD129" s="324"/>
      <c r="AE129" s="323"/>
      <c r="AF129" s="324"/>
      <c r="AG129" s="323">
        <v>0</v>
      </c>
    </row>
    <row r="130" spans="1:33" x14ac:dyDescent="0.25">
      <c r="A130" s="320"/>
      <c r="B130" s="320"/>
      <c r="C130" s="320"/>
      <c r="D130" s="320"/>
      <c r="E130" s="320"/>
      <c r="F130" s="320" t="s">
        <v>327</v>
      </c>
      <c r="G130" s="320"/>
      <c r="H130" s="320"/>
      <c r="I130" s="323">
        <v>0</v>
      </c>
      <c r="J130" s="324"/>
      <c r="K130" s="323">
        <v>0</v>
      </c>
      <c r="L130" s="324"/>
      <c r="M130" s="323">
        <v>0</v>
      </c>
      <c r="N130" s="324"/>
      <c r="O130" s="323">
        <v>0</v>
      </c>
      <c r="P130" s="324"/>
      <c r="Q130" s="323">
        <v>0</v>
      </c>
      <c r="R130" s="324"/>
      <c r="S130" s="323">
        <v>0</v>
      </c>
      <c r="T130" s="324"/>
      <c r="U130" s="323"/>
      <c r="V130" s="324"/>
      <c r="W130" s="323"/>
      <c r="X130" s="324"/>
      <c r="Y130" s="323"/>
      <c r="Z130" s="324"/>
      <c r="AA130" s="323"/>
      <c r="AB130" s="324"/>
      <c r="AC130" s="323"/>
      <c r="AD130" s="324"/>
      <c r="AE130" s="323"/>
      <c r="AF130" s="324"/>
      <c r="AG130" s="323">
        <v>0</v>
      </c>
    </row>
    <row r="131" spans="1:33" ht="15.75" thickBot="1" x14ac:dyDescent="0.3">
      <c r="A131" s="320"/>
      <c r="B131" s="320"/>
      <c r="C131" s="320"/>
      <c r="D131" s="320"/>
      <c r="E131" s="320"/>
      <c r="F131" s="320" t="s">
        <v>328</v>
      </c>
      <c r="G131" s="320"/>
      <c r="H131" s="320"/>
      <c r="I131" s="325">
        <v>5979</v>
      </c>
      <c r="J131" s="324"/>
      <c r="K131" s="325">
        <v>5979</v>
      </c>
      <c r="L131" s="324"/>
      <c r="M131" s="325">
        <v>5979</v>
      </c>
      <c r="N131" s="324"/>
      <c r="O131" s="325">
        <v>5979</v>
      </c>
      <c r="P131" s="324"/>
      <c r="Q131" s="325">
        <v>5979</v>
      </c>
      <c r="R131" s="324"/>
      <c r="S131" s="325">
        <v>5979</v>
      </c>
      <c r="T131" s="324"/>
      <c r="U131" s="325">
        <v>5979</v>
      </c>
      <c r="V131" s="324"/>
      <c r="W131" s="325">
        <v>5979</v>
      </c>
      <c r="X131" s="324"/>
      <c r="Y131" s="325">
        <v>5979</v>
      </c>
      <c r="Z131" s="324"/>
      <c r="AA131" s="325">
        <v>5979</v>
      </c>
      <c r="AB131" s="324"/>
      <c r="AC131" s="325">
        <v>5979</v>
      </c>
      <c r="AD131" s="324"/>
      <c r="AE131" s="325">
        <v>5970.43</v>
      </c>
      <c r="AF131" s="324"/>
      <c r="AG131" s="325">
        <v>71739.429999999993</v>
      </c>
    </row>
    <row r="132" spans="1:33" x14ac:dyDescent="0.25">
      <c r="A132" s="320"/>
      <c r="B132" s="320"/>
      <c r="C132" s="320"/>
      <c r="D132" s="320"/>
      <c r="E132" s="320" t="s">
        <v>329</v>
      </c>
      <c r="F132" s="320"/>
      <c r="G132" s="320"/>
      <c r="H132" s="320"/>
      <c r="I132" s="323">
        <v>5979</v>
      </c>
      <c r="J132" s="324"/>
      <c r="K132" s="323">
        <v>5979</v>
      </c>
      <c r="L132" s="324"/>
      <c r="M132" s="323">
        <v>5979</v>
      </c>
      <c r="N132" s="324"/>
      <c r="O132" s="323">
        <v>5979</v>
      </c>
      <c r="P132" s="324"/>
      <c r="Q132" s="323">
        <v>5979</v>
      </c>
      <c r="R132" s="324"/>
      <c r="S132" s="323">
        <v>5979</v>
      </c>
      <c r="T132" s="324"/>
      <c r="U132" s="323">
        <v>5979</v>
      </c>
      <c r="V132" s="324"/>
      <c r="W132" s="323">
        <v>5979</v>
      </c>
      <c r="X132" s="324"/>
      <c r="Y132" s="323">
        <v>5979</v>
      </c>
      <c r="Z132" s="324"/>
      <c r="AA132" s="323">
        <v>5979</v>
      </c>
      <c r="AB132" s="324"/>
      <c r="AC132" s="323">
        <v>5979</v>
      </c>
      <c r="AD132" s="324"/>
      <c r="AE132" s="323">
        <v>5970.43</v>
      </c>
      <c r="AF132" s="324"/>
      <c r="AG132" s="323">
        <v>71739.429999999993</v>
      </c>
    </row>
    <row r="133" spans="1:33" x14ac:dyDescent="0.25">
      <c r="A133" s="320"/>
      <c r="B133" s="320"/>
      <c r="C133" s="320"/>
      <c r="D133" s="320"/>
      <c r="E133" s="320" t="s">
        <v>330</v>
      </c>
      <c r="F133" s="320"/>
      <c r="G133" s="320"/>
      <c r="H133" s="320"/>
      <c r="I133" s="323"/>
      <c r="J133" s="324"/>
      <c r="K133" s="323"/>
      <c r="L133" s="324"/>
      <c r="M133" s="323"/>
      <c r="N133" s="324"/>
      <c r="O133" s="323"/>
      <c r="P133" s="324"/>
      <c r="Q133" s="323"/>
      <c r="R133" s="324"/>
      <c r="S133" s="323"/>
      <c r="T133" s="324"/>
      <c r="U133" s="323"/>
      <c r="V133" s="324"/>
      <c r="W133" s="323"/>
      <c r="X133" s="324"/>
      <c r="Y133" s="323"/>
      <c r="Z133" s="324"/>
      <c r="AA133" s="323"/>
      <c r="AB133" s="324"/>
      <c r="AC133" s="323"/>
      <c r="AD133" s="324"/>
      <c r="AE133" s="323"/>
      <c r="AF133" s="324"/>
      <c r="AG133" s="323"/>
    </row>
    <row r="134" spans="1:33" ht="15.75" thickBot="1" x14ac:dyDescent="0.3">
      <c r="A134" s="320"/>
      <c r="B134" s="320"/>
      <c r="C134" s="320"/>
      <c r="D134" s="320"/>
      <c r="E134" s="320"/>
      <c r="F134" s="320" t="s">
        <v>331</v>
      </c>
      <c r="G134" s="320"/>
      <c r="H134" s="320"/>
      <c r="I134" s="325">
        <v>0</v>
      </c>
      <c r="J134" s="324"/>
      <c r="K134" s="325">
        <v>0</v>
      </c>
      <c r="L134" s="324"/>
      <c r="M134" s="325">
        <v>0</v>
      </c>
      <c r="N134" s="324"/>
      <c r="O134" s="325">
        <v>0</v>
      </c>
      <c r="P134" s="324"/>
      <c r="Q134" s="325">
        <v>0</v>
      </c>
      <c r="R134" s="324"/>
      <c r="S134" s="325">
        <v>0</v>
      </c>
      <c r="T134" s="324"/>
      <c r="U134" s="323"/>
      <c r="V134" s="324"/>
      <c r="W134" s="323"/>
      <c r="X134" s="324"/>
      <c r="Y134" s="323"/>
      <c r="Z134" s="324"/>
      <c r="AA134" s="323"/>
      <c r="AB134" s="324"/>
      <c r="AC134" s="323"/>
      <c r="AD134" s="324"/>
      <c r="AE134" s="323"/>
      <c r="AF134" s="324"/>
      <c r="AG134" s="325">
        <v>0</v>
      </c>
    </row>
    <row r="135" spans="1:33" x14ac:dyDescent="0.25">
      <c r="A135" s="320"/>
      <c r="B135" s="320"/>
      <c r="C135" s="320"/>
      <c r="D135" s="320"/>
      <c r="E135" s="320" t="s">
        <v>332</v>
      </c>
      <c r="F135" s="320"/>
      <c r="G135" s="320"/>
      <c r="H135" s="320"/>
      <c r="I135" s="323">
        <v>0</v>
      </c>
      <c r="J135" s="324"/>
      <c r="K135" s="323">
        <v>0</v>
      </c>
      <c r="L135" s="324"/>
      <c r="M135" s="323">
        <v>0</v>
      </c>
      <c r="N135" s="324"/>
      <c r="O135" s="323">
        <v>0</v>
      </c>
      <c r="P135" s="324"/>
      <c r="Q135" s="323">
        <v>0</v>
      </c>
      <c r="R135" s="324"/>
      <c r="S135" s="323">
        <v>0</v>
      </c>
      <c r="T135" s="324"/>
      <c r="U135" s="323"/>
      <c r="V135" s="324"/>
      <c r="W135" s="323"/>
      <c r="X135" s="324"/>
      <c r="Y135" s="323"/>
      <c r="Z135" s="324"/>
      <c r="AA135" s="323"/>
      <c r="AB135" s="324"/>
      <c r="AC135" s="323"/>
      <c r="AD135" s="324"/>
      <c r="AE135" s="323"/>
      <c r="AF135" s="324"/>
      <c r="AG135" s="323">
        <v>0</v>
      </c>
    </row>
    <row r="136" spans="1:33" x14ac:dyDescent="0.25">
      <c r="A136" s="320"/>
      <c r="B136" s="320"/>
      <c r="C136" s="320"/>
      <c r="D136" s="320"/>
      <c r="E136" s="320" t="s">
        <v>333</v>
      </c>
      <c r="F136" s="320"/>
      <c r="G136" s="320"/>
      <c r="H136" s="320"/>
      <c r="I136" s="323">
        <v>9584</v>
      </c>
      <c r="J136" s="324"/>
      <c r="K136" s="323">
        <v>9584</v>
      </c>
      <c r="L136" s="324"/>
      <c r="M136" s="323">
        <v>9584</v>
      </c>
      <c r="N136" s="324"/>
      <c r="O136" s="323">
        <v>11917</v>
      </c>
      <c r="P136" s="324"/>
      <c r="Q136" s="323">
        <v>11917</v>
      </c>
      <c r="R136" s="324"/>
      <c r="S136" s="323">
        <v>11917</v>
      </c>
      <c r="T136" s="324"/>
      <c r="U136" s="323">
        <v>11917</v>
      </c>
      <c r="V136" s="324"/>
      <c r="W136" s="323">
        <v>11917</v>
      </c>
      <c r="X136" s="324"/>
      <c r="Y136" s="323">
        <v>11917</v>
      </c>
      <c r="Z136" s="324"/>
      <c r="AA136" s="323">
        <v>11917</v>
      </c>
      <c r="AB136" s="324"/>
      <c r="AC136" s="323">
        <v>11917</v>
      </c>
      <c r="AD136" s="324"/>
      <c r="AE136" s="323">
        <v>11917</v>
      </c>
      <c r="AF136" s="324"/>
      <c r="AG136" s="323">
        <v>136005</v>
      </c>
    </row>
    <row r="137" spans="1:33" x14ac:dyDescent="0.25">
      <c r="A137" s="320"/>
      <c r="B137" s="320"/>
      <c r="C137" s="320"/>
      <c r="D137" s="320"/>
      <c r="E137" s="320" t="s">
        <v>334</v>
      </c>
      <c r="F137" s="320"/>
      <c r="G137" s="320"/>
      <c r="H137" s="320"/>
      <c r="I137" s="323">
        <v>1625</v>
      </c>
      <c r="J137" s="324"/>
      <c r="K137" s="323">
        <v>1625</v>
      </c>
      <c r="L137" s="324"/>
      <c r="M137" s="323">
        <v>1625</v>
      </c>
      <c r="N137" s="324"/>
      <c r="O137" s="323">
        <v>1625</v>
      </c>
      <c r="P137" s="324"/>
      <c r="Q137" s="323">
        <v>1625</v>
      </c>
      <c r="R137" s="324"/>
      <c r="S137" s="323">
        <v>1625</v>
      </c>
      <c r="T137" s="324"/>
      <c r="U137" s="323">
        <v>1625</v>
      </c>
      <c r="V137" s="324"/>
      <c r="W137" s="323">
        <v>1625</v>
      </c>
      <c r="X137" s="324"/>
      <c r="Y137" s="323">
        <v>1625</v>
      </c>
      <c r="Z137" s="324"/>
      <c r="AA137" s="323">
        <v>1625</v>
      </c>
      <c r="AB137" s="324"/>
      <c r="AC137" s="323">
        <v>1625</v>
      </c>
      <c r="AD137" s="324"/>
      <c r="AE137" s="323">
        <v>1625</v>
      </c>
      <c r="AF137" s="324"/>
      <c r="AG137" s="323">
        <v>19500</v>
      </c>
    </row>
    <row r="138" spans="1:33" x14ac:dyDescent="0.25">
      <c r="A138" s="320"/>
      <c r="B138" s="320"/>
      <c r="C138" s="320"/>
      <c r="D138" s="320"/>
      <c r="E138" s="320" t="s">
        <v>335</v>
      </c>
      <c r="F138" s="320"/>
      <c r="G138" s="320"/>
      <c r="H138" s="320"/>
      <c r="I138" s="323"/>
      <c r="J138" s="324"/>
      <c r="K138" s="323"/>
      <c r="L138" s="324"/>
      <c r="M138" s="323"/>
      <c r="N138" s="324"/>
      <c r="O138" s="323"/>
      <c r="P138" s="324"/>
      <c r="Q138" s="323"/>
      <c r="R138" s="324"/>
      <c r="S138" s="323"/>
      <c r="T138" s="324"/>
      <c r="U138" s="323"/>
      <c r="V138" s="324"/>
      <c r="W138" s="323"/>
      <c r="X138" s="324"/>
      <c r="Y138" s="323"/>
      <c r="Z138" s="324"/>
      <c r="AA138" s="323"/>
      <c r="AB138" s="324"/>
      <c r="AC138" s="323"/>
      <c r="AD138" s="324"/>
      <c r="AE138" s="323"/>
      <c r="AF138" s="324"/>
      <c r="AG138" s="323"/>
    </row>
    <row r="139" spans="1:33" x14ac:dyDescent="0.25">
      <c r="A139" s="320"/>
      <c r="B139" s="320"/>
      <c r="C139" s="320"/>
      <c r="D139" s="320"/>
      <c r="E139" s="320"/>
      <c r="F139" s="320" t="s">
        <v>336</v>
      </c>
      <c r="G139" s="320"/>
      <c r="H139" s="320"/>
      <c r="I139" s="323">
        <v>0</v>
      </c>
      <c r="J139" s="324"/>
      <c r="K139" s="323">
        <v>0</v>
      </c>
      <c r="L139" s="324"/>
      <c r="M139" s="323">
        <v>0</v>
      </c>
      <c r="N139" s="324"/>
      <c r="O139" s="323">
        <v>0</v>
      </c>
      <c r="P139" s="324"/>
      <c r="Q139" s="323">
        <v>0</v>
      </c>
      <c r="R139" s="324"/>
      <c r="S139" s="323">
        <v>0</v>
      </c>
      <c r="T139" s="324"/>
      <c r="U139" s="323"/>
      <c r="V139" s="324"/>
      <c r="W139" s="323"/>
      <c r="X139" s="324"/>
      <c r="Y139" s="323"/>
      <c r="Z139" s="324"/>
      <c r="AA139" s="323"/>
      <c r="AB139" s="324"/>
      <c r="AC139" s="323"/>
      <c r="AD139" s="324"/>
      <c r="AE139" s="323"/>
      <c r="AF139" s="324"/>
      <c r="AG139" s="323">
        <v>0</v>
      </c>
    </row>
    <row r="140" spans="1:33" x14ac:dyDescent="0.25">
      <c r="A140" s="320"/>
      <c r="B140" s="320"/>
      <c r="C140" s="320"/>
      <c r="D140" s="320"/>
      <c r="E140" s="320"/>
      <c r="F140" s="320" t="s">
        <v>337</v>
      </c>
      <c r="G140" s="320"/>
      <c r="H140" s="320"/>
      <c r="I140" s="323">
        <v>0</v>
      </c>
      <c r="J140" s="324"/>
      <c r="K140" s="323">
        <v>0</v>
      </c>
      <c r="L140" s="324"/>
      <c r="M140" s="323">
        <v>0</v>
      </c>
      <c r="N140" s="324"/>
      <c r="O140" s="323">
        <v>0</v>
      </c>
      <c r="P140" s="324"/>
      <c r="Q140" s="323">
        <v>0</v>
      </c>
      <c r="R140" s="324"/>
      <c r="S140" s="323">
        <v>0</v>
      </c>
      <c r="T140" s="324"/>
      <c r="U140" s="323"/>
      <c r="V140" s="324"/>
      <c r="W140" s="323"/>
      <c r="X140" s="324"/>
      <c r="Y140" s="323"/>
      <c r="Z140" s="324"/>
      <c r="AA140" s="323"/>
      <c r="AB140" s="324"/>
      <c r="AC140" s="323"/>
      <c r="AD140" s="324"/>
      <c r="AE140" s="323"/>
      <c r="AF140" s="324"/>
      <c r="AG140" s="323">
        <v>0</v>
      </c>
    </row>
    <row r="141" spans="1:33" ht="15.75" thickBot="1" x14ac:dyDescent="0.3">
      <c r="A141" s="320"/>
      <c r="B141" s="320"/>
      <c r="C141" s="320"/>
      <c r="D141" s="320"/>
      <c r="E141" s="320"/>
      <c r="F141" s="320" t="s">
        <v>338</v>
      </c>
      <c r="G141" s="320"/>
      <c r="H141" s="320"/>
      <c r="I141" s="326">
        <v>12582</v>
      </c>
      <c r="J141" s="324"/>
      <c r="K141" s="326">
        <v>12582</v>
      </c>
      <c r="L141" s="324"/>
      <c r="M141" s="326">
        <v>12582</v>
      </c>
      <c r="N141" s="324"/>
      <c r="O141" s="326">
        <v>12582</v>
      </c>
      <c r="P141" s="324"/>
      <c r="Q141" s="326">
        <v>12582</v>
      </c>
      <c r="R141" s="324"/>
      <c r="S141" s="326">
        <v>12582</v>
      </c>
      <c r="T141" s="324"/>
      <c r="U141" s="326">
        <v>12582</v>
      </c>
      <c r="V141" s="324"/>
      <c r="W141" s="326">
        <v>12582</v>
      </c>
      <c r="X141" s="324"/>
      <c r="Y141" s="326">
        <v>12582</v>
      </c>
      <c r="Z141" s="324"/>
      <c r="AA141" s="326">
        <v>12582</v>
      </c>
      <c r="AB141" s="324"/>
      <c r="AC141" s="326">
        <v>12582</v>
      </c>
      <c r="AD141" s="324"/>
      <c r="AE141" s="326">
        <v>12582</v>
      </c>
      <c r="AF141" s="324"/>
      <c r="AG141" s="326">
        <v>150984</v>
      </c>
    </row>
    <row r="142" spans="1:33" ht="15.75" thickBot="1" x14ac:dyDescent="0.3">
      <c r="A142" s="320"/>
      <c r="B142" s="320"/>
      <c r="C142" s="320"/>
      <c r="D142" s="320"/>
      <c r="E142" s="320" t="s">
        <v>339</v>
      </c>
      <c r="F142" s="320"/>
      <c r="G142" s="320"/>
      <c r="H142" s="320"/>
      <c r="I142" s="327">
        <v>12582</v>
      </c>
      <c r="J142" s="324"/>
      <c r="K142" s="327">
        <v>12582</v>
      </c>
      <c r="L142" s="324"/>
      <c r="M142" s="327">
        <v>12582</v>
      </c>
      <c r="N142" s="324"/>
      <c r="O142" s="327">
        <v>12582</v>
      </c>
      <c r="P142" s="324"/>
      <c r="Q142" s="327">
        <v>12582</v>
      </c>
      <c r="R142" s="324"/>
      <c r="S142" s="327">
        <v>12582</v>
      </c>
      <c r="T142" s="324"/>
      <c r="U142" s="327">
        <v>12582</v>
      </c>
      <c r="V142" s="324"/>
      <c r="W142" s="327">
        <v>12582</v>
      </c>
      <c r="X142" s="324"/>
      <c r="Y142" s="327">
        <v>12582</v>
      </c>
      <c r="Z142" s="324"/>
      <c r="AA142" s="327">
        <v>12582</v>
      </c>
      <c r="AB142" s="324"/>
      <c r="AC142" s="327">
        <v>12582</v>
      </c>
      <c r="AD142" s="324"/>
      <c r="AE142" s="327">
        <v>12582</v>
      </c>
      <c r="AF142" s="324"/>
      <c r="AG142" s="327">
        <v>150984</v>
      </c>
    </row>
    <row r="143" spans="1:33" x14ac:dyDescent="0.25">
      <c r="A143" s="320"/>
      <c r="B143" s="320"/>
      <c r="C143" s="320"/>
      <c r="D143" s="320" t="s">
        <v>340</v>
      </c>
      <c r="E143" s="320"/>
      <c r="F143" s="320"/>
      <c r="G143" s="320"/>
      <c r="H143" s="320"/>
      <c r="I143" s="323">
        <v>30839</v>
      </c>
      <c r="J143" s="324"/>
      <c r="K143" s="323">
        <v>30839</v>
      </c>
      <c r="L143" s="324"/>
      <c r="M143" s="323">
        <v>30839</v>
      </c>
      <c r="N143" s="324"/>
      <c r="O143" s="323">
        <v>33172</v>
      </c>
      <c r="P143" s="324"/>
      <c r="Q143" s="323">
        <v>33172</v>
      </c>
      <c r="R143" s="324"/>
      <c r="S143" s="323">
        <v>33172</v>
      </c>
      <c r="T143" s="324"/>
      <c r="U143" s="323">
        <v>33172</v>
      </c>
      <c r="V143" s="324"/>
      <c r="W143" s="323">
        <v>33172</v>
      </c>
      <c r="X143" s="324"/>
      <c r="Y143" s="323">
        <v>33172</v>
      </c>
      <c r="Z143" s="324"/>
      <c r="AA143" s="323">
        <v>33172</v>
      </c>
      <c r="AB143" s="324"/>
      <c r="AC143" s="323">
        <v>33172</v>
      </c>
      <c r="AD143" s="324"/>
      <c r="AE143" s="323">
        <v>33163.43</v>
      </c>
      <c r="AF143" s="324"/>
      <c r="AG143" s="323">
        <v>391056.43</v>
      </c>
    </row>
    <row r="144" spans="1:33" x14ac:dyDescent="0.25">
      <c r="A144" s="320"/>
      <c r="B144" s="320"/>
      <c r="C144" s="320"/>
      <c r="D144" s="320" t="s">
        <v>197</v>
      </c>
      <c r="E144" s="320"/>
      <c r="F144" s="320"/>
      <c r="G144" s="320"/>
      <c r="H144" s="320"/>
      <c r="I144" s="323"/>
      <c r="J144" s="324"/>
      <c r="K144" s="323"/>
      <c r="L144" s="324"/>
      <c r="M144" s="323"/>
      <c r="N144" s="324"/>
      <c r="O144" s="323"/>
      <c r="P144" s="324"/>
      <c r="Q144" s="323"/>
      <c r="R144" s="324"/>
      <c r="S144" s="323"/>
      <c r="T144" s="324"/>
      <c r="U144" s="323"/>
      <c r="V144" s="324"/>
      <c r="W144" s="323"/>
      <c r="X144" s="324"/>
      <c r="Y144" s="323"/>
      <c r="Z144" s="324"/>
      <c r="AA144" s="323"/>
      <c r="AB144" s="324"/>
      <c r="AC144" s="323"/>
      <c r="AD144" s="324"/>
      <c r="AE144" s="323"/>
      <c r="AF144" s="324"/>
      <c r="AG144" s="323"/>
    </row>
    <row r="145" spans="1:33" x14ac:dyDescent="0.25">
      <c r="A145" s="320"/>
      <c r="B145" s="320"/>
      <c r="C145" s="320"/>
      <c r="D145" s="320"/>
      <c r="E145" s="320" t="s">
        <v>518</v>
      </c>
      <c r="F145" s="320"/>
      <c r="G145" s="320"/>
      <c r="H145" s="320"/>
      <c r="I145" s="323">
        <v>7777</v>
      </c>
      <c r="J145" s="324"/>
      <c r="K145" s="323">
        <v>7777</v>
      </c>
      <c r="L145" s="324"/>
      <c r="M145" s="323">
        <v>7777</v>
      </c>
      <c r="N145" s="324"/>
      <c r="O145" s="323">
        <v>7777</v>
      </c>
      <c r="P145" s="324"/>
      <c r="Q145" s="323">
        <v>7777</v>
      </c>
      <c r="R145" s="324"/>
      <c r="S145" s="323">
        <v>7777</v>
      </c>
      <c r="T145" s="324"/>
      <c r="U145" s="323">
        <v>7777</v>
      </c>
      <c r="V145" s="324"/>
      <c r="W145" s="323">
        <v>7777</v>
      </c>
      <c r="X145" s="324"/>
      <c r="Y145" s="323">
        <v>7777</v>
      </c>
      <c r="Z145" s="324"/>
      <c r="AA145" s="323">
        <v>7777</v>
      </c>
      <c r="AB145" s="324"/>
      <c r="AC145" s="323">
        <v>7777</v>
      </c>
      <c r="AD145" s="324"/>
      <c r="AE145" s="323">
        <v>7777</v>
      </c>
      <c r="AF145" s="324"/>
      <c r="AG145" s="323">
        <v>93324</v>
      </c>
    </row>
    <row r="146" spans="1:33" ht="15.75" thickBot="1" x14ac:dyDescent="0.3">
      <c r="A146" s="320"/>
      <c r="B146" s="320"/>
      <c r="C146" s="320"/>
      <c r="D146" s="320"/>
      <c r="E146" s="320" t="s">
        <v>480</v>
      </c>
      <c r="F146" s="320"/>
      <c r="G146" s="320"/>
      <c r="H146" s="320"/>
      <c r="I146" s="326">
        <v>46683</v>
      </c>
      <c r="J146" s="324"/>
      <c r="K146" s="326">
        <v>46683</v>
      </c>
      <c r="L146" s="324"/>
      <c r="M146" s="326">
        <v>46683</v>
      </c>
      <c r="N146" s="324"/>
      <c r="O146" s="326">
        <v>64934</v>
      </c>
      <c r="P146" s="324"/>
      <c r="Q146" s="326">
        <v>64934</v>
      </c>
      <c r="R146" s="324"/>
      <c r="S146" s="326">
        <v>64934</v>
      </c>
      <c r="T146" s="324"/>
      <c r="U146" s="326">
        <v>64934</v>
      </c>
      <c r="V146" s="324"/>
      <c r="W146" s="326">
        <v>64934</v>
      </c>
      <c r="X146" s="324"/>
      <c r="Y146" s="326">
        <v>64934</v>
      </c>
      <c r="Z146" s="324"/>
      <c r="AA146" s="326">
        <v>64934</v>
      </c>
      <c r="AB146" s="324"/>
      <c r="AC146" s="326">
        <v>64934</v>
      </c>
      <c r="AD146" s="324"/>
      <c r="AE146" s="326">
        <v>64934</v>
      </c>
      <c r="AF146" s="324"/>
      <c r="AG146" s="326">
        <v>724455</v>
      </c>
    </row>
    <row r="147" spans="1:33" ht="15.75" thickBot="1" x14ac:dyDescent="0.3">
      <c r="A147" s="320"/>
      <c r="B147" s="320"/>
      <c r="C147" s="320"/>
      <c r="D147" s="320" t="s">
        <v>481</v>
      </c>
      <c r="E147" s="320"/>
      <c r="F147" s="320"/>
      <c r="G147" s="320"/>
      <c r="H147" s="320"/>
      <c r="I147" s="328">
        <v>54460</v>
      </c>
      <c r="J147" s="324"/>
      <c r="K147" s="328">
        <v>54460</v>
      </c>
      <c r="L147" s="324"/>
      <c r="M147" s="328">
        <v>54460</v>
      </c>
      <c r="N147" s="324"/>
      <c r="O147" s="328">
        <v>72711</v>
      </c>
      <c r="P147" s="324"/>
      <c r="Q147" s="328">
        <v>72711</v>
      </c>
      <c r="R147" s="324"/>
      <c r="S147" s="328">
        <v>72711</v>
      </c>
      <c r="T147" s="324"/>
      <c r="U147" s="328">
        <v>72711</v>
      </c>
      <c r="V147" s="324"/>
      <c r="W147" s="328">
        <v>72711</v>
      </c>
      <c r="X147" s="324"/>
      <c r="Y147" s="328">
        <v>72711</v>
      </c>
      <c r="Z147" s="324"/>
      <c r="AA147" s="328">
        <v>72711</v>
      </c>
      <c r="AB147" s="324"/>
      <c r="AC147" s="328">
        <v>72711</v>
      </c>
      <c r="AD147" s="324"/>
      <c r="AE147" s="328">
        <v>72711</v>
      </c>
      <c r="AF147" s="324"/>
      <c r="AG147" s="328">
        <v>817779</v>
      </c>
    </row>
    <row r="148" spans="1:33" ht="15.75" thickBot="1" x14ac:dyDescent="0.3">
      <c r="A148" s="320"/>
      <c r="B148" s="320"/>
      <c r="C148" s="320" t="s">
        <v>26</v>
      </c>
      <c r="D148" s="320"/>
      <c r="E148" s="320"/>
      <c r="F148" s="320"/>
      <c r="G148" s="320"/>
      <c r="H148" s="320"/>
      <c r="I148" s="328">
        <v>1312547</v>
      </c>
      <c r="J148" s="324"/>
      <c r="K148" s="328">
        <v>1370461</v>
      </c>
      <c r="L148" s="324"/>
      <c r="M148" s="328">
        <v>1383618</v>
      </c>
      <c r="N148" s="324"/>
      <c r="O148" s="328">
        <v>1458821</v>
      </c>
      <c r="P148" s="324"/>
      <c r="Q148" s="328">
        <v>1311193</v>
      </c>
      <c r="R148" s="324"/>
      <c r="S148" s="328">
        <v>1365200</v>
      </c>
      <c r="T148" s="324"/>
      <c r="U148" s="328">
        <v>1363687</v>
      </c>
      <c r="V148" s="324"/>
      <c r="W148" s="328">
        <v>1370759</v>
      </c>
      <c r="X148" s="324"/>
      <c r="Y148" s="328">
        <v>1350733</v>
      </c>
      <c r="Z148" s="324"/>
      <c r="AA148" s="328">
        <v>1325157.8799999999</v>
      </c>
      <c r="AB148" s="324"/>
      <c r="AC148" s="328">
        <v>1430268</v>
      </c>
      <c r="AD148" s="324"/>
      <c r="AE148" s="328">
        <v>1351480.43</v>
      </c>
      <c r="AF148" s="324"/>
      <c r="AG148" s="328">
        <v>16393925.310000001</v>
      </c>
    </row>
    <row r="149" spans="1:33" ht="15.75" thickBot="1" x14ac:dyDescent="0.3">
      <c r="A149" s="320" t="s">
        <v>155</v>
      </c>
      <c r="B149" s="320"/>
      <c r="C149" s="320"/>
      <c r="D149" s="320"/>
      <c r="E149" s="320"/>
      <c r="F149" s="320"/>
      <c r="G149" s="320"/>
      <c r="H149" s="320"/>
      <c r="I149" s="329">
        <v>145746</v>
      </c>
      <c r="J149" s="320"/>
      <c r="K149" s="329">
        <v>-10516</v>
      </c>
      <c r="L149" s="320"/>
      <c r="M149" s="329">
        <v>22495</v>
      </c>
      <c r="N149" s="320"/>
      <c r="O149" s="329">
        <v>-55904</v>
      </c>
      <c r="P149" s="320"/>
      <c r="Q149" s="329">
        <v>91112</v>
      </c>
      <c r="R149" s="320"/>
      <c r="S149" s="329">
        <v>3866</v>
      </c>
      <c r="T149" s="320"/>
      <c r="U149" s="329">
        <v>-148</v>
      </c>
      <c r="V149" s="320"/>
      <c r="W149" s="329">
        <v>-7840</v>
      </c>
      <c r="X149" s="320"/>
      <c r="Y149" s="329">
        <v>10554</v>
      </c>
      <c r="Z149" s="320"/>
      <c r="AA149" s="329">
        <v>37188.120000000003</v>
      </c>
      <c r="AB149" s="320"/>
      <c r="AC149" s="329">
        <v>-66673</v>
      </c>
      <c r="AD149" s="320"/>
      <c r="AE149" s="329">
        <v>-31880.12</v>
      </c>
      <c r="AF149" s="320"/>
      <c r="AG149" s="329">
        <v>138000</v>
      </c>
    </row>
    <row r="150" spans="1:33" ht="15.75" thickTop="1" x14ac:dyDescent="0.25">
      <c r="A150" s="318"/>
      <c r="B150" s="318"/>
      <c r="C150" s="318"/>
      <c r="D150" s="318"/>
      <c r="E150" s="318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076F5-4E11-47EC-93D9-7577EF48365F}">
  <dimension ref="A1:AG275"/>
  <sheetViews>
    <sheetView workbookViewId="0"/>
  </sheetViews>
  <sheetFormatPr defaultRowHeight="15" x14ac:dyDescent="0.25"/>
  <cols>
    <col min="1" max="7" width="3.42578125" customWidth="1"/>
    <col min="8" max="8" width="18.7109375" customWidth="1"/>
    <col min="9" max="9" width="10" bestFit="1" customWidth="1"/>
    <col min="10" max="10" width="2.5703125" customWidth="1"/>
    <col min="11" max="11" width="10" bestFit="1" customWidth="1"/>
    <col min="12" max="12" width="2.5703125" customWidth="1"/>
    <col min="13" max="13" width="10" bestFit="1" customWidth="1"/>
    <col min="14" max="14" width="2.5703125" customWidth="1"/>
    <col min="15" max="15" width="10" bestFit="1" customWidth="1"/>
    <col min="16" max="16" width="2.5703125" customWidth="1"/>
    <col min="17" max="17" width="10" bestFit="1" customWidth="1"/>
    <col min="18" max="18" width="2.5703125" customWidth="1"/>
    <col min="19" max="19" width="10" bestFit="1" customWidth="1"/>
    <col min="20" max="20" width="2.5703125" customWidth="1"/>
    <col min="21" max="21" width="10" bestFit="1" customWidth="1"/>
    <col min="22" max="22" width="2.5703125" customWidth="1"/>
    <col min="23" max="23" width="10" bestFit="1" customWidth="1"/>
    <col min="24" max="24" width="2.5703125" customWidth="1"/>
    <col min="25" max="25" width="10" bestFit="1" customWidth="1"/>
    <col min="26" max="26" width="2.5703125" customWidth="1"/>
    <col min="27" max="27" width="10" bestFit="1" customWidth="1"/>
    <col min="28" max="28" width="2.5703125" customWidth="1"/>
    <col min="29" max="29" width="10" bestFit="1" customWidth="1"/>
    <col min="30" max="30" width="2.5703125" customWidth="1"/>
    <col min="31" max="31" width="10" bestFit="1" customWidth="1"/>
    <col min="32" max="32" width="3" customWidth="1"/>
    <col min="33" max="33" width="10.85546875" bestFit="1" customWidth="1"/>
  </cols>
  <sheetData>
    <row r="1" spans="1:33" ht="15.75" thickBot="1" x14ac:dyDescent="0.3">
      <c r="A1" s="271"/>
      <c r="B1" s="271"/>
      <c r="C1" s="271"/>
      <c r="D1" s="271"/>
      <c r="E1" s="271"/>
      <c r="F1" s="271"/>
      <c r="G1" s="271"/>
      <c r="H1" s="271"/>
      <c r="I1" s="272" t="s">
        <v>158</v>
      </c>
      <c r="J1" s="273"/>
      <c r="K1" s="272" t="s">
        <v>159</v>
      </c>
      <c r="L1" s="273"/>
      <c r="M1" s="272" t="s">
        <v>160</v>
      </c>
      <c r="N1" s="273"/>
      <c r="O1" s="272" t="s">
        <v>161</v>
      </c>
      <c r="P1" s="273"/>
      <c r="Q1" s="272" t="s">
        <v>162</v>
      </c>
      <c r="R1" s="273"/>
      <c r="S1" s="272" t="s">
        <v>163</v>
      </c>
      <c r="T1" s="273"/>
      <c r="U1" s="272" t="s">
        <v>164</v>
      </c>
      <c r="V1" s="273"/>
      <c r="W1" s="272" t="s">
        <v>165</v>
      </c>
      <c r="X1" s="273"/>
      <c r="Y1" s="272" t="s">
        <v>166</v>
      </c>
      <c r="Z1" s="273"/>
      <c r="AA1" s="272" t="s">
        <v>167</v>
      </c>
      <c r="AB1" s="273"/>
      <c r="AC1" s="272" t="s">
        <v>168</v>
      </c>
      <c r="AD1" s="273"/>
      <c r="AE1" s="272" t="s">
        <v>169</v>
      </c>
      <c r="AF1" s="273"/>
      <c r="AG1" s="272" t="s">
        <v>157</v>
      </c>
    </row>
    <row r="2" spans="1:33" ht="15.75" thickTop="1" x14ac:dyDescent="0.25">
      <c r="A2" s="263"/>
      <c r="B2" s="263"/>
      <c r="C2" s="263" t="s">
        <v>170</v>
      </c>
      <c r="D2" s="263"/>
      <c r="E2" s="263"/>
      <c r="F2" s="263"/>
      <c r="G2" s="263"/>
      <c r="H2" s="263"/>
      <c r="I2" s="264"/>
      <c r="J2" s="265"/>
      <c r="K2" s="264"/>
      <c r="L2" s="265"/>
      <c r="M2" s="264"/>
      <c r="N2" s="265"/>
      <c r="O2" s="264"/>
      <c r="P2" s="265"/>
      <c r="Q2" s="264"/>
      <c r="R2" s="265"/>
      <c r="S2" s="264"/>
      <c r="T2" s="265"/>
      <c r="U2" s="264"/>
      <c r="V2" s="265"/>
      <c r="W2" s="264"/>
      <c r="X2" s="265"/>
      <c r="Y2" s="264"/>
      <c r="Z2" s="265"/>
      <c r="AA2" s="264"/>
      <c r="AB2" s="265"/>
      <c r="AC2" s="264"/>
      <c r="AD2" s="265"/>
      <c r="AE2" s="264"/>
      <c r="AF2" s="265"/>
      <c r="AG2" s="264"/>
    </row>
    <row r="3" spans="1:33" x14ac:dyDescent="0.25">
      <c r="A3" s="263"/>
      <c r="B3" s="263"/>
      <c r="C3" s="263"/>
      <c r="D3" s="263" t="s">
        <v>171</v>
      </c>
      <c r="E3" s="263"/>
      <c r="F3" s="263"/>
      <c r="G3" s="263"/>
      <c r="H3" s="263"/>
      <c r="I3" s="264">
        <v>1212801</v>
      </c>
      <c r="J3" s="265"/>
      <c r="K3" s="264">
        <v>1212801</v>
      </c>
      <c r="L3" s="265"/>
      <c r="M3" s="264">
        <v>1256337</v>
      </c>
      <c r="N3" s="265"/>
      <c r="O3" s="264">
        <v>1256337</v>
      </c>
      <c r="P3" s="265"/>
      <c r="Q3" s="264">
        <v>1256337</v>
      </c>
      <c r="R3" s="265"/>
      <c r="S3" s="264">
        <v>1224107</v>
      </c>
      <c r="T3" s="265"/>
      <c r="U3" s="264">
        <v>1234610</v>
      </c>
      <c r="V3" s="265"/>
      <c r="W3" s="264">
        <v>1234610</v>
      </c>
      <c r="X3" s="265"/>
      <c r="Y3" s="264">
        <v>1229319</v>
      </c>
      <c r="Z3" s="265"/>
      <c r="AA3" s="264">
        <v>1188385</v>
      </c>
      <c r="AB3" s="265"/>
      <c r="AC3" s="264">
        <v>1188385</v>
      </c>
      <c r="AD3" s="265"/>
      <c r="AE3" s="264">
        <v>1220706</v>
      </c>
      <c r="AF3" s="265"/>
      <c r="AG3" s="264">
        <v>14714735</v>
      </c>
    </row>
    <row r="4" spans="1:33" x14ac:dyDescent="0.25">
      <c r="A4" s="263"/>
      <c r="B4" s="263"/>
      <c r="C4" s="263"/>
      <c r="D4" s="263" t="s">
        <v>172</v>
      </c>
      <c r="E4" s="263"/>
      <c r="F4" s="263"/>
      <c r="G4" s="263"/>
      <c r="H4" s="263"/>
      <c r="I4" s="264"/>
      <c r="J4" s="265"/>
      <c r="K4" s="264"/>
      <c r="L4" s="265"/>
      <c r="M4" s="264"/>
      <c r="N4" s="265"/>
      <c r="O4" s="264"/>
      <c r="P4" s="265"/>
      <c r="Q4" s="264"/>
      <c r="R4" s="265"/>
      <c r="S4" s="264"/>
      <c r="T4" s="265"/>
      <c r="U4" s="264"/>
      <c r="V4" s="265"/>
      <c r="W4" s="264"/>
      <c r="X4" s="265"/>
      <c r="Y4" s="264"/>
      <c r="Z4" s="265"/>
      <c r="AA4" s="264"/>
      <c r="AB4" s="265"/>
      <c r="AC4" s="264"/>
      <c r="AD4" s="265"/>
      <c r="AE4" s="264"/>
      <c r="AF4" s="265"/>
      <c r="AG4" s="264"/>
    </row>
    <row r="5" spans="1:33" x14ac:dyDescent="0.25">
      <c r="A5" s="263"/>
      <c r="B5" s="263"/>
      <c r="C5" s="263"/>
      <c r="D5" s="263"/>
      <c r="E5" s="263" t="s">
        <v>341</v>
      </c>
      <c r="F5" s="263"/>
      <c r="G5" s="263"/>
      <c r="H5" s="263"/>
      <c r="I5" s="264">
        <v>0</v>
      </c>
      <c r="J5" s="265"/>
      <c r="K5" s="264">
        <v>0</v>
      </c>
      <c r="L5" s="265"/>
      <c r="M5" s="264">
        <v>21667</v>
      </c>
      <c r="N5" s="265"/>
      <c r="O5" s="264">
        <v>66599</v>
      </c>
      <c r="P5" s="265"/>
      <c r="Q5" s="264">
        <v>79463</v>
      </c>
      <c r="R5" s="265"/>
      <c r="S5" s="264">
        <v>48946</v>
      </c>
      <c r="T5" s="265"/>
      <c r="U5" s="264">
        <v>0</v>
      </c>
      <c r="V5" s="265"/>
      <c r="W5" s="264">
        <v>0</v>
      </c>
      <c r="X5" s="265"/>
      <c r="Y5" s="264">
        <v>0</v>
      </c>
      <c r="Z5" s="265"/>
      <c r="AA5" s="264">
        <v>0</v>
      </c>
      <c r="AB5" s="265"/>
      <c r="AC5" s="264">
        <v>0</v>
      </c>
      <c r="AD5" s="265"/>
      <c r="AE5" s="264">
        <v>0</v>
      </c>
      <c r="AF5" s="265"/>
      <c r="AG5" s="264">
        <v>216675</v>
      </c>
    </row>
    <row r="6" spans="1:33" x14ac:dyDescent="0.25">
      <c r="A6" s="263"/>
      <c r="B6" s="263"/>
      <c r="C6" s="263"/>
      <c r="D6" s="263"/>
      <c r="E6" s="263" t="s">
        <v>235</v>
      </c>
      <c r="F6" s="263"/>
      <c r="G6" s="263"/>
      <c r="H6" s="263"/>
      <c r="I6" s="264">
        <v>20000</v>
      </c>
      <c r="J6" s="265"/>
      <c r="K6" s="264">
        <v>0</v>
      </c>
      <c r="L6" s="265"/>
      <c r="M6" s="264">
        <v>0</v>
      </c>
      <c r="N6" s="265"/>
      <c r="O6" s="264">
        <v>0</v>
      </c>
      <c r="P6" s="265"/>
      <c r="Q6" s="264">
        <v>2700</v>
      </c>
      <c r="R6" s="265"/>
      <c r="S6" s="264">
        <v>0</v>
      </c>
      <c r="T6" s="265"/>
      <c r="U6" s="264">
        <v>2700</v>
      </c>
      <c r="V6" s="265"/>
      <c r="W6" s="264">
        <v>2100</v>
      </c>
      <c r="X6" s="265"/>
      <c r="Y6" s="264">
        <v>4000</v>
      </c>
      <c r="Z6" s="265"/>
      <c r="AA6" s="264">
        <v>3000</v>
      </c>
      <c r="AB6" s="265"/>
      <c r="AC6" s="264">
        <v>10500</v>
      </c>
      <c r="AD6" s="265"/>
      <c r="AE6" s="264">
        <v>1339</v>
      </c>
      <c r="AF6" s="265"/>
      <c r="AG6" s="264">
        <v>46339</v>
      </c>
    </row>
    <row r="7" spans="1:33" x14ac:dyDescent="0.25">
      <c r="A7" s="263"/>
      <c r="B7" s="263"/>
      <c r="C7" s="263"/>
      <c r="D7" s="263"/>
      <c r="E7" s="263" t="s">
        <v>342</v>
      </c>
      <c r="F7" s="263"/>
      <c r="G7" s="263"/>
      <c r="H7" s="263"/>
      <c r="I7" s="264">
        <v>0</v>
      </c>
      <c r="J7" s="265"/>
      <c r="K7" s="264">
        <v>0</v>
      </c>
      <c r="L7" s="265"/>
      <c r="M7" s="264">
        <v>0</v>
      </c>
      <c r="N7" s="265"/>
      <c r="O7" s="264">
        <v>0</v>
      </c>
      <c r="P7" s="265"/>
      <c r="Q7" s="264">
        <v>0</v>
      </c>
      <c r="R7" s="265"/>
      <c r="S7" s="264">
        <v>0</v>
      </c>
      <c r="T7" s="265"/>
      <c r="U7" s="264">
        <v>0</v>
      </c>
      <c r="V7" s="265"/>
      <c r="W7" s="264">
        <v>690</v>
      </c>
      <c r="X7" s="265"/>
      <c r="Y7" s="264">
        <v>0</v>
      </c>
      <c r="Z7" s="265"/>
      <c r="AA7" s="264">
        <v>0</v>
      </c>
      <c r="AB7" s="265"/>
      <c r="AC7" s="264">
        <v>0</v>
      </c>
      <c r="AD7" s="265"/>
      <c r="AE7" s="264">
        <v>0</v>
      </c>
      <c r="AF7" s="265"/>
      <c r="AG7" s="264">
        <v>690</v>
      </c>
    </row>
    <row r="8" spans="1:33" x14ac:dyDescent="0.25">
      <c r="A8" s="263"/>
      <c r="B8" s="263"/>
      <c r="C8" s="263"/>
      <c r="D8" s="263"/>
      <c r="E8" s="263" t="s">
        <v>343</v>
      </c>
      <c r="F8" s="263"/>
      <c r="G8" s="263"/>
      <c r="H8" s="263"/>
      <c r="I8" s="264">
        <v>0</v>
      </c>
      <c r="J8" s="265"/>
      <c r="K8" s="264">
        <v>2000</v>
      </c>
      <c r="L8" s="265"/>
      <c r="M8" s="264">
        <v>18000</v>
      </c>
      <c r="N8" s="265"/>
      <c r="O8" s="264">
        <v>0</v>
      </c>
      <c r="P8" s="265"/>
      <c r="Q8" s="264">
        <v>0</v>
      </c>
      <c r="R8" s="265"/>
      <c r="S8" s="264">
        <v>0</v>
      </c>
      <c r="T8" s="265"/>
      <c r="U8" s="264">
        <v>0</v>
      </c>
      <c r="V8" s="265"/>
      <c r="W8" s="264">
        <v>0</v>
      </c>
      <c r="X8" s="265"/>
      <c r="Y8" s="264">
        <v>0</v>
      </c>
      <c r="Z8" s="265"/>
      <c r="AA8" s="264">
        <v>0</v>
      </c>
      <c r="AB8" s="265"/>
      <c r="AC8" s="264">
        <v>0</v>
      </c>
      <c r="AD8" s="265"/>
      <c r="AE8" s="264">
        <v>0</v>
      </c>
      <c r="AF8" s="265"/>
      <c r="AG8" s="264">
        <v>20000</v>
      </c>
    </row>
    <row r="9" spans="1:33" x14ac:dyDescent="0.25">
      <c r="A9" s="263"/>
      <c r="B9" s="263"/>
      <c r="C9" s="263"/>
      <c r="D9" s="263"/>
      <c r="E9" s="263" t="s">
        <v>239</v>
      </c>
      <c r="F9" s="263"/>
      <c r="G9" s="263"/>
      <c r="H9" s="263"/>
      <c r="I9" s="264">
        <v>0</v>
      </c>
      <c r="J9" s="265"/>
      <c r="K9" s="264">
        <v>0</v>
      </c>
      <c r="L9" s="265"/>
      <c r="M9" s="264">
        <v>0</v>
      </c>
      <c r="N9" s="265"/>
      <c r="O9" s="264">
        <v>0</v>
      </c>
      <c r="P9" s="265"/>
      <c r="Q9" s="264">
        <v>9327</v>
      </c>
      <c r="R9" s="265"/>
      <c r="S9" s="264">
        <v>0</v>
      </c>
      <c r="T9" s="265"/>
      <c r="U9" s="264">
        <v>-3375</v>
      </c>
      <c r="V9" s="265"/>
      <c r="W9" s="264">
        <v>18000</v>
      </c>
      <c r="X9" s="265"/>
      <c r="Y9" s="264">
        <v>0</v>
      </c>
      <c r="Z9" s="265"/>
      <c r="AA9" s="264">
        <v>12500</v>
      </c>
      <c r="AB9" s="265"/>
      <c r="AC9" s="264">
        <v>26726</v>
      </c>
      <c r="AD9" s="265"/>
      <c r="AE9" s="264">
        <v>26726</v>
      </c>
      <c r="AF9" s="265"/>
      <c r="AG9" s="264">
        <v>89904</v>
      </c>
    </row>
    <row r="10" spans="1:33" x14ac:dyDescent="0.25">
      <c r="A10" s="263"/>
      <c r="B10" s="263"/>
      <c r="C10" s="263"/>
      <c r="D10" s="263"/>
      <c r="E10" s="263" t="s">
        <v>344</v>
      </c>
      <c r="F10" s="263"/>
      <c r="G10" s="263"/>
      <c r="H10" s="263"/>
      <c r="I10" s="264">
        <v>0</v>
      </c>
      <c r="J10" s="265"/>
      <c r="K10" s="264">
        <v>0</v>
      </c>
      <c r="L10" s="265"/>
      <c r="M10" s="264">
        <v>17778</v>
      </c>
      <c r="N10" s="265"/>
      <c r="O10" s="264">
        <v>15053</v>
      </c>
      <c r="P10" s="265"/>
      <c r="Q10" s="264">
        <v>17505</v>
      </c>
      <c r="R10" s="265"/>
      <c r="S10" s="264">
        <v>17505</v>
      </c>
      <c r="T10" s="265"/>
      <c r="U10" s="264">
        <v>17505</v>
      </c>
      <c r="V10" s="265"/>
      <c r="W10" s="264">
        <v>17505</v>
      </c>
      <c r="X10" s="265"/>
      <c r="Y10" s="264">
        <v>17505</v>
      </c>
      <c r="Z10" s="265"/>
      <c r="AA10" s="264">
        <v>17505</v>
      </c>
      <c r="AB10" s="265"/>
      <c r="AC10" s="264">
        <v>17505</v>
      </c>
      <c r="AD10" s="265"/>
      <c r="AE10" s="264">
        <v>20319</v>
      </c>
      <c r="AF10" s="265"/>
      <c r="AG10" s="264">
        <v>175685</v>
      </c>
    </row>
    <row r="11" spans="1:33" x14ac:dyDescent="0.25">
      <c r="A11" s="263"/>
      <c r="B11" s="263"/>
      <c r="C11" s="263"/>
      <c r="D11" s="263"/>
      <c r="E11" s="263" t="s">
        <v>345</v>
      </c>
      <c r="F11" s="263"/>
      <c r="G11" s="263"/>
      <c r="H11" s="263"/>
      <c r="I11" s="264">
        <v>0</v>
      </c>
      <c r="J11" s="265"/>
      <c r="K11" s="264">
        <v>0</v>
      </c>
      <c r="L11" s="265"/>
      <c r="M11" s="264">
        <v>0</v>
      </c>
      <c r="N11" s="265"/>
      <c r="O11" s="264">
        <v>0</v>
      </c>
      <c r="P11" s="265"/>
      <c r="Q11" s="264">
        <v>0</v>
      </c>
      <c r="R11" s="265"/>
      <c r="S11" s="264">
        <v>0</v>
      </c>
      <c r="T11" s="265"/>
      <c r="U11" s="264">
        <v>0</v>
      </c>
      <c r="V11" s="265"/>
      <c r="W11" s="264">
        <v>0</v>
      </c>
      <c r="X11" s="265"/>
      <c r="Y11" s="264">
        <v>2299</v>
      </c>
      <c r="Z11" s="265"/>
      <c r="AA11" s="264">
        <v>0</v>
      </c>
      <c r="AB11" s="265"/>
      <c r="AC11" s="264">
        <v>0</v>
      </c>
      <c r="AD11" s="265"/>
      <c r="AE11" s="264">
        <v>0</v>
      </c>
      <c r="AF11" s="265"/>
      <c r="AG11" s="264">
        <v>2299</v>
      </c>
    </row>
    <row r="12" spans="1:33" x14ac:dyDescent="0.25">
      <c r="A12" s="263"/>
      <c r="B12" s="263"/>
      <c r="C12" s="263"/>
      <c r="D12" s="263"/>
      <c r="E12" s="263" t="s">
        <v>240</v>
      </c>
      <c r="F12" s="263"/>
      <c r="G12" s="263"/>
      <c r="H12" s="263"/>
      <c r="I12" s="264">
        <v>0</v>
      </c>
      <c r="J12" s="265"/>
      <c r="K12" s="264">
        <v>0</v>
      </c>
      <c r="L12" s="265"/>
      <c r="M12" s="264">
        <v>2299</v>
      </c>
      <c r="N12" s="265"/>
      <c r="O12" s="264">
        <v>2299</v>
      </c>
      <c r="P12" s="265"/>
      <c r="Q12" s="264">
        <v>2299</v>
      </c>
      <c r="R12" s="265"/>
      <c r="S12" s="264">
        <v>2299</v>
      </c>
      <c r="T12" s="265"/>
      <c r="U12" s="264">
        <v>2299</v>
      </c>
      <c r="V12" s="265"/>
      <c r="W12" s="264">
        <v>2299</v>
      </c>
      <c r="X12" s="265"/>
      <c r="Y12" s="264">
        <v>0</v>
      </c>
      <c r="Z12" s="265"/>
      <c r="AA12" s="264">
        <v>2299</v>
      </c>
      <c r="AB12" s="265"/>
      <c r="AC12" s="264">
        <v>2299</v>
      </c>
      <c r="AD12" s="265"/>
      <c r="AE12" s="264">
        <v>784</v>
      </c>
      <c r="AF12" s="265"/>
      <c r="AG12" s="264">
        <v>19176</v>
      </c>
    </row>
    <row r="13" spans="1:33" x14ac:dyDescent="0.25">
      <c r="A13" s="263"/>
      <c r="B13" s="263"/>
      <c r="C13" s="263"/>
      <c r="D13" s="263"/>
      <c r="E13" s="263" t="s">
        <v>241</v>
      </c>
      <c r="F13" s="263"/>
      <c r="G13" s="263"/>
      <c r="H13" s="263"/>
      <c r="I13" s="264">
        <v>0</v>
      </c>
      <c r="J13" s="265"/>
      <c r="K13" s="264">
        <v>0</v>
      </c>
      <c r="L13" s="265"/>
      <c r="M13" s="264">
        <v>1142</v>
      </c>
      <c r="N13" s="265"/>
      <c r="O13" s="264">
        <v>1142</v>
      </c>
      <c r="P13" s="265"/>
      <c r="Q13" s="264">
        <v>1142</v>
      </c>
      <c r="R13" s="265"/>
      <c r="S13" s="264">
        <v>1142</v>
      </c>
      <c r="T13" s="265"/>
      <c r="U13" s="264">
        <v>1142</v>
      </c>
      <c r="V13" s="265"/>
      <c r="W13" s="264">
        <v>1142</v>
      </c>
      <c r="X13" s="265"/>
      <c r="Y13" s="264">
        <v>1142</v>
      </c>
      <c r="Z13" s="265"/>
      <c r="AA13" s="264">
        <v>1142</v>
      </c>
      <c r="AB13" s="265"/>
      <c r="AC13" s="264">
        <v>1142</v>
      </c>
      <c r="AD13" s="265"/>
      <c r="AE13" s="264">
        <v>1229</v>
      </c>
      <c r="AF13" s="265"/>
      <c r="AG13" s="264">
        <v>11507</v>
      </c>
    </row>
    <row r="14" spans="1:33" x14ac:dyDescent="0.25">
      <c r="A14" s="263"/>
      <c r="B14" s="263"/>
      <c r="C14" s="263"/>
      <c r="D14" s="263"/>
      <c r="E14" s="263" t="s">
        <v>242</v>
      </c>
      <c r="F14" s="263"/>
      <c r="G14" s="263"/>
      <c r="H14" s="263"/>
      <c r="I14" s="264">
        <v>0</v>
      </c>
      <c r="J14" s="265"/>
      <c r="K14" s="264">
        <v>0</v>
      </c>
      <c r="L14" s="265"/>
      <c r="M14" s="264">
        <v>1000</v>
      </c>
      <c r="N14" s="265"/>
      <c r="O14" s="264">
        <v>1000</v>
      </c>
      <c r="P14" s="265"/>
      <c r="Q14" s="264">
        <v>1000</v>
      </c>
      <c r="R14" s="265"/>
      <c r="S14" s="264">
        <v>1000</v>
      </c>
      <c r="T14" s="265"/>
      <c r="U14" s="264">
        <v>1000</v>
      </c>
      <c r="V14" s="265"/>
      <c r="W14" s="264">
        <v>1000</v>
      </c>
      <c r="X14" s="265"/>
      <c r="Y14" s="264">
        <v>1000</v>
      </c>
      <c r="Z14" s="265"/>
      <c r="AA14" s="264">
        <v>1000</v>
      </c>
      <c r="AB14" s="265"/>
      <c r="AC14" s="264">
        <v>1000</v>
      </c>
      <c r="AD14" s="265"/>
      <c r="AE14" s="264">
        <v>1000</v>
      </c>
      <c r="AF14" s="265"/>
      <c r="AG14" s="264">
        <v>10000</v>
      </c>
    </row>
    <row r="15" spans="1:33" x14ac:dyDescent="0.25">
      <c r="A15" s="263"/>
      <c r="B15" s="263"/>
      <c r="C15" s="263"/>
      <c r="D15" s="263"/>
      <c r="E15" s="263" t="s">
        <v>346</v>
      </c>
      <c r="F15" s="263"/>
      <c r="G15" s="263"/>
      <c r="H15" s="263"/>
      <c r="I15" s="264">
        <v>0</v>
      </c>
      <c r="J15" s="265"/>
      <c r="K15" s="264">
        <v>0</v>
      </c>
      <c r="L15" s="265"/>
      <c r="M15" s="264">
        <v>3249</v>
      </c>
      <c r="N15" s="265"/>
      <c r="O15" s="264">
        <v>29241</v>
      </c>
      <c r="P15" s="265"/>
      <c r="Q15" s="264">
        <v>0</v>
      </c>
      <c r="R15" s="265"/>
      <c r="S15" s="264">
        <v>0</v>
      </c>
      <c r="T15" s="265"/>
      <c r="U15" s="264">
        <v>0</v>
      </c>
      <c r="V15" s="265"/>
      <c r="W15" s="264">
        <v>0</v>
      </c>
      <c r="X15" s="265"/>
      <c r="Y15" s="264">
        <v>0</v>
      </c>
      <c r="Z15" s="265"/>
      <c r="AA15" s="264">
        <v>0</v>
      </c>
      <c r="AB15" s="265"/>
      <c r="AC15" s="264">
        <v>0</v>
      </c>
      <c r="AD15" s="265"/>
      <c r="AE15" s="264">
        <v>0</v>
      </c>
      <c r="AF15" s="265"/>
      <c r="AG15" s="264">
        <v>32490</v>
      </c>
    </row>
    <row r="16" spans="1:33" x14ac:dyDescent="0.25">
      <c r="A16" s="263"/>
      <c r="B16" s="263"/>
      <c r="C16" s="263"/>
      <c r="D16" s="263"/>
      <c r="E16" s="263" t="s">
        <v>347</v>
      </c>
      <c r="F16" s="263"/>
      <c r="G16" s="263"/>
      <c r="H16" s="263"/>
      <c r="I16" s="264"/>
      <c r="J16" s="265"/>
      <c r="K16" s="264"/>
      <c r="L16" s="265"/>
      <c r="M16" s="264"/>
      <c r="N16" s="265"/>
      <c r="O16" s="264"/>
      <c r="P16" s="265"/>
      <c r="Q16" s="264"/>
      <c r="R16" s="265"/>
      <c r="S16" s="264"/>
      <c r="T16" s="265"/>
      <c r="U16" s="264"/>
      <c r="V16" s="265"/>
      <c r="W16" s="264"/>
      <c r="X16" s="265"/>
      <c r="Y16" s="264"/>
      <c r="Z16" s="265"/>
      <c r="AA16" s="264"/>
      <c r="AB16" s="265"/>
      <c r="AC16" s="264"/>
      <c r="AD16" s="265"/>
      <c r="AE16" s="264"/>
      <c r="AF16" s="265"/>
      <c r="AG16" s="264"/>
    </row>
    <row r="17" spans="1:33" x14ac:dyDescent="0.25">
      <c r="A17" s="263"/>
      <c r="B17" s="263"/>
      <c r="C17" s="263"/>
      <c r="D17" s="263"/>
      <c r="E17" s="263"/>
      <c r="F17" s="263" t="s">
        <v>348</v>
      </c>
      <c r="G17" s="263"/>
      <c r="H17" s="263"/>
      <c r="I17" s="264">
        <v>0</v>
      </c>
      <c r="J17" s="265"/>
      <c r="K17" s="264">
        <v>0</v>
      </c>
      <c r="L17" s="265"/>
      <c r="M17" s="264">
        <v>0</v>
      </c>
      <c r="N17" s="265"/>
      <c r="O17" s="264">
        <v>0</v>
      </c>
      <c r="P17" s="265"/>
      <c r="Q17" s="264">
        <v>0</v>
      </c>
      <c r="R17" s="265"/>
      <c r="S17" s="264">
        <v>1000</v>
      </c>
      <c r="T17" s="265"/>
      <c r="U17" s="264">
        <v>0</v>
      </c>
      <c r="V17" s="265"/>
      <c r="W17" s="264">
        <v>0</v>
      </c>
      <c r="X17" s="265"/>
      <c r="Y17" s="264">
        <v>0</v>
      </c>
      <c r="Z17" s="265"/>
      <c r="AA17" s="264">
        <v>0</v>
      </c>
      <c r="AB17" s="265"/>
      <c r="AC17" s="264">
        <v>0</v>
      </c>
      <c r="AD17" s="265"/>
      <c r="AE17" s="264">
        <v>0</v>
      </c>
      <c r="AF17" s="265"/>
      <c r="AG17" s="264">
        <v>1000</v>
      </c>
    </row>
    <row r="18" spans="1:33" ht="15.75" thickBot="1" x14ac:dyDescent="0.3">
      <c r="A18" s="263"/>
      <c r="B18" s="263"/>
      <c r="C18" s="263"/>
      <c r="D18" s="263"/>
      <c r="E18" s="263"/>
      <c r="F18" s="263" t="s">
        <v>349</v>
      </c>
      <c r="G18" s="263"/>
      <c r="H18" s="263"/>
      <c r="I18" s="266">
        <v>0</v>
      </c>
      <c r="J18" s="265"/>
      <c r="K18" s="266">
        <v>0</v>
      </c>
      <c r="L18" s="265"/>
      <c r="M18" s="266">
        <v>0</v>
      </c>
      <c r="N18" s="265"/>
      <c r="O18" s="266">
        <v>0</v>
      </c>
      <c r="P18" s="265"/>
      <c r="Q18" s="266">
        <v>0</v>
      </c>
      <c r="R18" s="265"/>
      <c r="S18" s="266">
        <v>0</v>
      </c>
      <c r="T18" s="265"/>
      <c r="U18" s="266">
        <v>0</v>
      </c>
      <c r="V18" s="265"/>
      <c r="W18" s="266">
        <v>0</v>
      </c>
      <c r="X18" s="265"/>
      <c r="Y18" s="266">
        <v>0</v>
      </c>
      <c r="Z18" s="265"/>
      <c r="AA18" s="266">
        <v>0</v>
      </c>
      <c r="AB18" s="265"/>
      <c r="AC18" s="266">
        <v>0</v>
      </c>
      <c r="AD18" s="265"/>
      <c r="AE18" s="266">
        <v>500</v>
      </c>
      <c r="AF18" s="265"/>
      <c r="AG18" s="266">
        <v>500</v>
      </c>
    </row>
    <row r="19" spans="1:33" x14ac:dyDescent="0.25">
      <c r="A19" s="263"/>
      <c r="B19" s="263"/>
      <c r="C19" s="263"/>
      <c r="D19" s="263"/>
      <c r="E19" s="263" t="s">
        <v>350</v>
      </c>
      <c r="F19" s="263"/>
      <c r="G19" s="263"/>
      <c r="H19" s="263"/>
      <c r="I19" s="264">
        <v>0</v>
      </c>
      <c r="J19" s="265"/>
      <c r="K19" s="264">
        <v>0</v>
      </c>
      <c r="L19" s="265"/>
      <c r="M19" s="264">
        <v>0</v>
      </c>
      <c r="N19" s="265"/>
      <c r="O19" s="264">
        <v>0</v>
      </c>
      <c r="P19" s="265"/>
      <c r="Q19" s="264">
        <v>0</v>
      </c>
      <c r="R19" s="265"/>
      <c r="S19" s="264">
        <v>1000</v>
      </c>
      <c r="T19" s="265"/>
      <c r="U19" s="264">
        <v>0</v>
      </c>
      <c r="V19" s="265"/>
      <c r="W19" s="264">
        <v>0</v>
      </c>
      <c r="X19" s="265"/>
      <c r="Y19" s="264">
        <v>0</v>
      </c>
      <c r="Z19" s="265"/>
      <c r="AA19" s="264">
        <v>0</v>
      </c>
      <c r="AB19" s="265"/>
      <c r="AC19" s="264">
        <v>0</v>
      </c>
      <c r="AD19" s="265"/>
      <c r="AE19" s="264">
        <v>500</v>
      </c>
      <c r="AF19" s="265"/>
      <c r="AG19" s="264">
        <v>1500</v>
      </c>
    </row>
    <row r="20" spans="1:33" ht="15.75" thickBot="1" x14ac:dyDescent="0.3">
      <c r="A20" s="263"/>
      <c r="B20" s="263"/>
      <c r="C20" s="263"/>
      <c r="D20" s="263"/>
      <c r="E20" s="263" t="s">
        <v>243</v>
      </c>
      <c r="F20" s="263"/>
      <c r="G20" s="263"/>
      <c r="H20" s="263"/>
      <c r="I20" s="266">
        <v>0</v>
      </c>
      <c r="J20" s="265"/>
      <c r="K20" s="266">
        <v>0</v>
      </c>
      <c r="L20" s="265"/>
      <c r="M20" s="266">
        <v>0</v>
      </c>
      <c r="N20" s="265"/>
      <c r="O20" s="266">
        <v>0</v>
      </c>
      <c r="P20" s="265"/>
      <c r="Q20" s="266">
        <v>0</v>
      </c>
      <c r="R20" s="265"/>
      <c r="S20" s="266">
        <v>0</v>
      </c>
      <c r="T20" s="265"/>
      <c r="U20" s="266">
        <v>0</v>
      </c>
      <c r="V20" s="265"/>
      <c r="W20" s="266">
        <v>15900</v>
      </c>
      <c r="X20" s="265"/>
      <c r="Y20" s="266">
        <v>0</v>
      </c>
      <c r="Z20" s="265"/>
      <c r="AA20" s="266">
        <v>0</v>
      </c>
      <c r="AB20" s="265"/>
      <c r="AC20" s="266">
        <v>15900</v>
      </c>
      <c r="AD20" s="265"/>
      <c r="AE20" s="266">
        <v>0</v>
      </c>
      <c r="AF20" s="265"/>
      <c r="AG20" s="266">
        <v>31800</v>
      </c>
    </row>
    <row r="21" spans="1:33" x14ac:dyDescent="0.25">
      <c r="A21" s="263"/>
      <c r="B21" s="263"/>
      <c r="C21" s="263"/>
      <c r="D21" s="263" t="s">
        <v>244</v>
      </c>
      <c r="E21" s="263"/>
      <c r="F21" s="263"/>
      <c r="G21" s="263"/>
      <c r="H21" s="263"/>
      <c r="I21" s="264">
        <v>20000</v>
      </c>
      <c r="J21" s="265"/>
      <c r="K21" s="264">
        <v>2000</v>
      </c>
      <c r="L21" s="265"/>
      <c r="M21" s="264">
        <v>65135</v>
      </c>
      <c r="N21" s="265"/>
      <c r="O21" s="264">
        <v>115334</v>
      </c>
      <c r="P21" s="265"/>
      <c r="Q21" s="264">
        <v>113436</v>
      </c>
      <c r="R21" s="265"/>
      <c r="S21" s="264">
        <v>71892</v>
      </c>
      <c r="T21" s="265"/>
      <c r="U21" s="264">
        <v>21271</v>
      </c>
      <c r="V21" s="265"/>
      <c r="W21" s="264">
        <v>58636</v>
      </c>
      <c r="X21" s="265"/>
      <c r="Y21" s="264">
        <v>25946</v>
      </c>
      <c r="Z21" s="265"/>
      <c r="AA21" s="264">
        <v>37446</v>
      </c>
      <c r="AB21" s="265"/>
      <c r="AC21" s="264">
        <v>75072</v>
      </c>
      <c r="AD21" s="265"/>
      <c r="AE21" s="264">
        <v>51897</v>
      </c>
      <c r="AF21" s="265"/>
      <c r="AG21" s="264">
        <v>658065</v>
      </c>
    </row>
    <row r="22" spans="1:33" x14ac:dyDescent="0.25">
      <c r="A22" s="263"/>
      <c r="B22" s="263"/>
      <c r="C22" s="263"/>
      <c r="D22" s="263" t="s">
        <v>173</v>
      </c>
      <c r="E22" s="263"/>
      <c r="F22" s="263"/>
      <c r="G22" s="263"/>
      <c r="H22" s="263"/>
      <c r="I22" s="264">
        <v>1064.17</v>
      </c>
      <c r="J22" s="265"/>
      <c r="K22" s="264">
        <v>123.53</v>
      </c>
      <c r="L22" s="265"/>
      <c r="M22" s="264">
        <v>193.48</v>
      </c>
      <c r="N22" s="265"/>
      <c r="O22" s="264">
        <v>195.49</v>
      </c>
      <c r="P22" s="265"/>
      <c r="Q22" s="264">
        <v>6393.03</v>
      </c>
      <c r="R22" s="265"/>
      <c r="S22" s="264">
        <v>6634.27</v>
      </c>
      <c r="T22" s="265"/>
      <c r="U22" s="264">
        <v>2568.21</v>
      </c>
      <c r="V22" s="265"/>
      <c r="W22" s="264">
        <v>3212.63</v>
      </c>
      <c r="X22" s="265"/>
      <c r="Y22" s="264">
        <v>460.52</v>
      </c>
      <c r="Z22" s="265"/>
      <c r="AA22" s="264">
        <v>679.34</v>
      </c>
      <c r="AB22" s="265"/>
      <c r="AC22" s="264">
        <v>1987.7</v>
      </c>
      <c r="AD22" s="265"/>
      <c r="AE22" s="264">
        <v>1515.88</v>
      </c>
      <c r="AF22" s="265"/>
      <c r="AG22" s="264">
        <v>25028.25</v>
      </c>
    </row>
    <row r="23" spans="1:33" x14ac:dyDescent="0.25">
      <c r="A23" s="263"/>
      <c r="B23" s="263"/>
      <c r="C23" s="263"/>
      <c r="D23" s="263" t="s">
        <v>174</v>
      </c>
      <c r="E23" s="263"/>
      <c r="F23" s="263"/>
      <c r="G23" s="263"/>
      <c r="H23" s="263"/>
      <c r="I23" s="264"/>
      <c r="J23" s="265"/>
      <c r="K23" s="264"/>
      <c r="L23" s="265"/>
      <c r="M23" s="264"/>
      <c r="N23" s="265"/>
      <c r="O23" s="264"/>
      <c r="P23" s="265"/>
      <c r="Q23" s="264"/>
      <c r="R23" s="265"/>
      <c r="S23" s="264"/>
      <c r="T23" s="265"/>
      <c r="U23" s="264"/>
      <c r="V23" s="265"/>
      <c r="W23" s="264"/>
      <c r="X23" s="265"/>
      <c r="Y23" s="264"/>
      <c r="Z23" s="265"/>
      <c r="AA23" s="264"/>
      <c r="AB23" s="265"/>
      <c r="AC23" s="264"/>
      <c r="AD23" s="265"/>
      <c r="AE23" s="264"/>
      <c r="AF23" s="265"/>
      <c r="AG23" s="264"/>
    </row>
    <row r="24" spans="1:33" x14ac:dyDescent="0.25">
      <c r="A24" s="263"/>
      <c r="B24" s="263"/>
      <c r="C24" s="263"/>
      <c r="D24" s="263"/>
      <c r="E24" s="263" t="s">
        <v>246</v>
      </c>
      <c r="F24" s="263"/>
      <c r="G24" s="263"/>
      <c r="H24" s="263"/>
      <c r="I24" s="264">
        <v>2174.9499999999998</v>
      </c>
      <c r="J24" s="265"/>
      <c r="K24" s="264">
        <v>2173.62</v>
      </c>
      <c r="L24" s="265"/>
      <c r="M24" s="264">
        <v>2113.5</v>
      </c>
      <c r="N24" s="265"/>
      <c r="O24" s="264">
        <v>1922.6</v>
      </c>
      <c r="P24" s="265"/>
      <c r="Q24" s="264">
        <v>1898.36</v>
      </c>
      <c r="R24" s="265"/>
      <c r="S24" s="264">
        <v>1921.3</v>
      </c>
      <c r="T24" s="265"/>
      <c r="U24" s="264">
        <v>1863.75</v>
      </c>
      <c r="V24" s="265"/>
      <c r="W24" s="264">
        <v>1849.75</v>
      </c>
      <c r="X24" s="265"/>
      <c r="Y24" s="264">
        <v>2219.7399999999998</v>
      </c>
      <c r="Z24" s="265"/>
      <c r="AA24" s="264">
        <v>2111.9299999999998</v>
      </c>
      <c r="AB24" s="265"/>
      <c r="AC24" s="264">
        <v>1964.37</v>
      </c>
      <c r="AD24" s="265"/>
      <c r="AE24" s="264">
        <v>2236.5100000000002</v>
      </c>
      <c r="AF24" s="265"/>
      <c r="AG24" s="264">
        <v>24450.38</v>
      </c>
    </row>
    <row r="25" spans="1:33" ht="15.75" thickBot="1" x14ac:dyDescent="0.3">
      <c r="A25" s="263"/>
      <c r="B25" s="263"/>
      <c r="C25" s="263"/>
      <c r="D25" s="263"/>
      <c r="E25" s="263" t="s">
        <v>247</v>
      </c>
      <c r="F25" s="263"/>
      <c r="G25" s="263"/>
      <c r="H25" s="263"/>
      <c r="I25" s="266">
        <v>200.42</v>
      </c>
      <c r="J25" s="265"/>
      <c r="K25" s="266">
        <v>0</v>
      </c>
      <c r="L25" s="265"/>
      <c r="M25" s="266">
        <v>660.49</v>
      </c>
      <c r="N25" s="265"/>
      <c r="O25" s="266">
        <v>-1482.37</v>
      </c>
      <c r="P25" s="265"/>
      <c r="Q25" s="266">
        <v>-105</v>
      </c>
      <c r="R25" s="265"/>
      <c r="S25" s="266">
        <v>7404.25</v>
      </c>
      <c r="T25" s="265"/>
      <c r="U25" s="266">
        <v>0</v>
      </c>
      <c r="V25" s="265"/>
      <c r="W25" s="266">
        <v>0</v>
      </c>
      <c r="X25" s="265"/>
      <c r="Y25" s="266">
        <v>0</v>
      </c>
      <c r="Z25" s="265"/>
      <c r="AA25" s="266">
        <v>3979.5</v>
      </c>
      <c r="AB25" s="265"/>
      <c r="AC25" s="266">
        <v>2759.98</v>
      </c>
      <c r="AD25" s="265"/>
      <c r="AE25" s="266">
        <v>521</v>
      </c>
      <c r="AF25" s="265"/>
      <c r="AG25" s="266">
        <v>13938.27</v>
      </c>
    </row>
    <row r="26" spans="1:33" x14ac:dyDescent="0.25">
      <c r="A26" s="263"/>
      <c r="B26" s="263"/>
      <c r="C26" s="263"/>
      <c r="D26" s="263" t="s">
        <v>248</v>
      </c>
      <c r="E26" s="263"/>
      <c r="F26" s="263"/>
      <c r="G26" s="263"/>
      <c r="H26" s="263"/>
      <c r="I26" s="264">
        <v>2375.37</v>
      </c>
      <c r="J26" s="265"/>
      <c r="K26" s="264">
        <v>2173.62</v>
      </c>
      <c r="L26" s="265"/>
      <c r="M26" s="264">
        <v>2773.99</v>
      </c>
      <c r="N26" s="265"/>
      <c r="O26" s="264">
        <v>440.23</v>
      </c>
      <c r="P26" s="265"/>
      <c r="Q26" s="264">
        <v>1793.36</v>
      </c>
      <c r="R26" s="265"/>
      <c r="S26" s="264">
        <v>9325.5499999999993</v>
      </c>
      <c r="T26" s="265"/>
      <c r="U26" s="264">
        <v>1863.75</v>
      </c>
      <c r="V26" s="265"/>
      <c r="W26" s="264">
        <v>1849.75</v>
      </c>
      <c r="X26" s="265"/>
      <c r="Y26" s="264">
        <v>2219.7399999999998</v>
      </c>
      <c r="Z26" s="265"/>
      <c r="AA26" s="264">
        <v>6091.43</v>
      </c>
      <c r="AB26" s="265"/>
      <c r="AC26" s="264">
        <v>4724.3500000000004</v>
      </c>
      <c r="AD26" s="265"/>
      <c r="AE26" s="264">
        <v>2757.51</v>
      </c>
      <c r="AF26" s="265"/>
      <c r="AG26" s="264">
        <v>38388.65</v>
      </c>
    </row>
    <row r="27" spans="1:33" x14ac:dyDescent="0.25">
      <c r="A27" s="263"/>
      <c r="B27" s="263"/>
      <c r="C27" s="263"/>
      <c r="D27" s="263" t="s">
        <v>175</v>
      </c>
      <c r="E27" s="263"/>
      <c r="F27" s="263"/>
      <c r="G27" s="263"/>
      <c r="H27" s="263"/>
      <c r="I27" s="264">
        <v>0</v>
      </c>
      <c r="J27" s="265"/>
      <c r="K27" s="264">
        <v>0</v>
      </c>
      <c r="L27" s="265"/>
      <c r="M27" s="264">
        <v>0</v>
      </c>
      <c r="N27" s="265"/>
      <c r="O27" s="264">
        <v>0</v>
      </c>
      <c r="P27" s="265"/>
      <c r="Q27" s="264">
        <v>0</v>
      </c>
      <c r="R27" s="265"/>
      <c r="S27" s="264">
        <v>0</v>
      </c>
      <c r="T27" s="265"/>
      <c r="U27" s="264">
        <v>0</v>
      </c>
      <c r="V27" s="265"/>
      <c r="W27" s="264">
        <v>-42.75</v>
      </c>
      <c r="X27" s="265"/>
      <c r="Y27" s="264">
        <v>0</v>
      </c>
      <c r="Z27" s="265"/>
      <c r="AA27" s="264">
        <v>4359.75</v>
      </c>
      <c r="AB27" s="265"/>
      <c r="AC27" s="264">
        <v>1878.65</v>
      </c>
      <c r="AD27" s="265"/>
      <c r="AE27" s="264">
        <v>52.25</v>
      </c>
      <c r="AF27" s="265"/>
      <c r="AG27" s="264">
        <v>6247.9</v>
      </c>
    </row>
    <row r="28" spans="1:33" x14ac:dyDescent="0.25">
      <c r="A28" s="263"/>
      <c r="B28" s="263"/>
      <c r="C28" s="263"/>
      <c r="D28" s="263" t="s">
        <v>176</v>
      </c>
      <c r="E28" s="263"/>
      <c r="F28" s="263"/>
      <c r="G28" s="263"/>
      <c r="H28" s="263"/>
      <c r="I28" s="264">
        <v>19356.78</v>
      </c>
      <c r="J28" s="265"/>
      <c r="K28" s="264">
        <v>19356.78</v>
      </c>
      <c r="L28" s="265"/>
      <c r="M28" s="264">
        <v>19356.78</v>
      </c>
      <c r="N28" s="265"/>
      <c r="O28" s="264">
        <v>19356.78</v>
      </c>
      <c r="P28" s="265"/>
      <c r="Q28" s="264">
        <v>19356.78</v>
      </c>
      <c r="R28" s="265"/>
      <c r="S28" s="264">
        <v>19356.78</v>
      </c>
      <c r="T28" s="265"/>
      <c r="U28" s="264">
        <v>19356.78</v>
      </c>
      <c r="V28" s="265"/>
      <c r="W28" s="264">
        <v>19356.78</v>
      </c>
      <c r="X28" s="265"/>
      <c r="Y28" s="264">
        <v>19356.78</v>
      </c>
      <c r="Z28" s="265"/>
      <c r="AA28" s="264">
        <v>19356.78</v>
      </c>
      <c r="AB28" s="265"/>
      <c r="AC28" s="264">
        <v>19356.78</v>
      </c>
      <c r="AD28" s="265"/>
      <c r="AE28" s="264">
        <v>19356.78</v>
      </c>
      <c r="AF28" s="265"/>
      <c r="AG28" s="264">
        <v>232281.36</v>
      </c>
    </row>
    <row r="29" spans="1:33" x14ac:dyDescent="0.25">
      <c r="A29" s="263"/>
      <c r="B29" s="263"/>
      <c r="C29" s="263"/>
      <c r="D29" s="263" t="s">
        <v>177</v>
      </c>
      <c r="E29" s="263"/>
      <c r="F29" s="263"/>
      <c r="G29" s="263"/>
      <c r="H29" s="263"/>
      <c r="I29" s="264"/>
      <c r="J29" s="265"/>
      <c r="K29" s="264"/>
      <c r="L29" s="265"/>
      <c r="M29" s="264"/>
      <c r="N29" s="265"/>
      <c r="O29" s="264"/>
      <c r="P29" s="265"/>
      <c r="Q29" s="264"/>
      <c r="R29" s="265"/>
      <c r="S29" s="264"/>
      <c r="T29" s="265"/>
      <c r="U29" s="264"/>
      <c r="V29" s="265"/>
      <c r="W29" s="264"/>
      <c r="X29" s="265"/>
      <c r="Y29" s="264"/>
      <c r="Z29" s="265"/>
      <c r="AA29" s="264"/>
      <c r="AB29" s="265"/>
      <c r="AC29" s="264"/>
      <c r="AD29" s="265"/>
      <c r="AE29" s="264"/>
      <c r="AF29" s="265"/>
      <c r="AG29" s="264"/>
    </row>
    <row r="30" spans="1:33" x14ac:dyDescent="0.25">
      <c r="A30" s="263"/>
      <c r="B30" s="263"/>
      <c r="C30" s="263"/>
      <c r="D30" s="263"/>
      <c r="E30" s="263" t="s">
        <v>249</v>
      </c>
      <c r="F30" s="263"/>
      <c r="G30" s="263"/>
      <c r="H30" s="263"/>
      <c r="I30" s="264">
        <v>0</v>
      </c>
      <c r="J30" s="265"/>
      <c r="K30" s="264">
        <v>0</v>
      </c>
      <c r="L30" s="265"/>
      <c r="M30" s="264">
        <v>0</v>
      </c>
      <c r="N30" s="265"/>
      <c r="O30" s="264">
        <v>4005</v>
      </c>
      <c r="P30" s="265"/>
      <c r="Q30" s="264">
        <v>1405</v>
      </c>
      <c r="R30" s="265"/>
      <c r="S30" s="264">
        <v>55</v>
      </c>
      <c r="T30" s="265"/>
      <c r="U30" s="264">
        <v>0</v>
      </c>
      <c r="V30" s="265"/>
      <c r="W30" s="264">
        <v>110</v>
      </c>
      <c r="X30" s="265"/>
      <c r="Y30" s="264">
        <v>0</v>
      </c>
      <c r="Z30" s="265"/>
      <c r="AA30" s="264">
        <v>0</v>
      </c>
      <c r="AB30" s="265"/>
      <c r="AC30" s="264">
        <v>55</v>
      </c>
      <c r="AD30" s="265"/>
      <c r="AE30" s="264">
        <v>55</v>
      </c>
      <c r="AF30" s="265"/>
      <c r="AG30" s="264">
        <v>5685</v>
      </c>
    </row>
    <row r="31" spans="1:33" x14ac:dyDescent="0.25">
      <c r="A31" s="263"/>
      <c r="B31" s="263"/>
      <c r="C31" s="263"/>
      <c r="D31" s="263"/>
      <c r="E31" s="263" t="s">
        <v>250</v>
      </c>
      <c r="F31" s="263"/>
      <c r="G31" s="263"/>
      <c r="H31" s="263"/>
      <c r="I31" s="264">
        <v>0</v>
      </c>
      <c r="J31" s="265"/>
      <c r="K31" s="264">
        <v>0</v>
      </c>
      <c r="L31" s="265"/>
      <c r="M31" s="264">
        <v>0</v>
      </c>
      <c r="N31" s="265"/>
      <c r="O31" s="264">
        <v>3875</v>
      </c>
      <c r="P31" s="265"/>
      <c r="Q31" s="264">
        <v>980</v>
      </c>
      <c r="R31" s="265"/>
      <c r="S31" s="264">
        <v>305</v>
      </c>
      <c r="T31" s="265"/>
      <c r="U31" s="264">
        <v>50</v>
      </c>
      <c r="V31" s="265"/>
      <c r="W31" s="264">
        <v>50</v>
      </c>
      <c r="X31" s="265"/>
      <c r="Y31" s="264">
        <v>100</v>
      </c>
      <c r="Z31" s="265"/>
      <c r="AA31" s="264">
        <v>25</v>
      </c>
      <c r="AB31" s="265"/>
      <c r="AC31" s="264">
        <v>250</v>
      </c>
      <c r="AD31" s="265"/>
      <c r="AE31" s="264">
        <v>0</v>
      </c>
      <c r="AF31" s="265"/>
      <c r="AG31" s="264">
        <v>5635</v>
      </c>
    </row>
    <row r="32" spans="1:33" x14ac:dyDescent="0.25">
      <c r="A32" s="263"/>
      <c r="B32" s="263"/>
      <c r="C32" s="263"/>
      <c r="D32" s="263"/>
      <c r="E32" s="263" t="s">
        <v>251</v>
      </c>
      <c r="F32" s="263"/>
      <c r="G32" s="263"/>
      <c r="H32" s="263"/>
      <c r="I32" s="264">
        <v>0</v>
      </c>
      <c r="J32" s="265"/>
      <c r="K32" s="264">
        <v>0</v>
      </c>
      <c r="L32" s="265"/>
      <c r="M32" s="264">
        <v>30</v>
      </c>
      <c r="N32" s="265"/>
      <c r="O32" s="264">
        <v>500</v>
      </c>
      <c r="P32" s="265"/>
      <c r="Q32" s="264">
        <v>30105</v>
      </c>
      <c r="R32" s="265"/>
      <c r="S32" s="264">
        <v>15692.5</v>
      </c>
      <c r="T32" s="265"/>
      <c r="U32" s="264">
        <v>210</v>
      </c>
      <c r="V32" s="265"/>
      <c r="W32" s="264">
        <v>6165</v>
      </c>
      <c r="X32" s="265"/>
      <c r="Y32" s="264">
        <v>11845</v>
      </c>
      <c r="Z32" s="265"/>
      <c r="AA32" s="264">
        <v>1800</v>
      </c>
      <c r="AB32" s="265"/>
      <c r="AC32" s="264">
        <v>300</v>
      </c>
      <c r="AD32" s="265"/>
      <c r="AE32" s="264">
        <v>-17.5</v>
      </c>
      <c r="AF32" s="265"/>
      <c r="AG32" s="264">
        <v>66630</v>
      </c>
    </row>
    <row r="33" spans="1:33" x14ac:dyDescent="0.25">
      <c r="A33" s="263"/>
      <c r="B33" s="263"/>
      <c r="C33" s="263"/>
      <c r="D33" s="263"/>
      <c r="E33" s="263" t="s">
        <v>252</v>
      </c>
      <c r="F33" s="263"/>
      <c r="G33" s="263"/>
      <c r="H33" s="263"/>
      <c r="I33" s="264">
        <v>0</v>
      </c>
      <c r="J33" s="265"/>
      <c r="K33" s="264">
        <v>0</v>
      </c>
      <c r="L33" s="265"/>
      <c r="M33" s="264">
        <v>0</v>
      </c>
      <c r="N33" s="265"/>
      <c r="O33" s="264">
        <v>10030</v>
      </c>
      <c r="P33" s="265"/>
      <c r="Q33" s="264">
        <v>16197.5</v>
      </c>
      <c r="R33" s="265"/>
      <c r="S33" s="264">
        <v>889</v>
      </c>
      <c r="T33" s="265"/>
      <c r="U33" s="264">
        <v>1769</v>
      </c>
      <c r="V33" s="265"/>
      <c r="W33" s="264">
        <v>5648</v>
      </c>
      <c r="X33" s="265"/>
      <c r="Y33" s="264">
        <v>1065</v>
      </c>
      <c r="Z33" s="265"/>
      <c r="AA33" s="264">
        <v>525.5</v>
      </c>
      <c r="AB33" s="265"/>
      <c r="AC33" s="264">
        <v>2366.19</v>
      </c>
      <c r="AD33" s="265"/>
      <c r="AE33" s="264">
        <v>272</v>
      </c>
      <c r="AF33" s="265"/>
      <c r="AG33" s="264">
        <v>38762.19</v>
      </c>
    </row>
    <row r="34" spans="1:33" x14ac:dyDescent="0.25">
      <c r="A34" s="263"/>
      <c r="B34" s="263"/>
      <c r="C34" s="263"/>
      <c r="D34" s="263"/>
      <c r="E34" s="263" t="s">
        <v>253</v>
      </c>
      <c r="F34" s="263"/>
      <c r="G34" s="263"/>
      <c r="H34" s="263"/>
      <c r="I34" s="264">
        <v>0</v>
      </c>
      <c r="J34" s="265"/>
      <c r="K34" s="264">
        <v>0</v>
      </c>
      <c r="L34" s="265"/>
      <c r="M34" s="264">
        <v>0</v>
      </c>
      <c r="N34" s="265"/>
      <c r="O34" s="264">
        <v>19</v>
      </c>
      <c r="P34" s="265"/>
      <c r="Q34" s="264">
        <v>0</v>
      </c>
      <c r="R34" s="265"/>
      <c r="S34" s="264">
        <v>0</v>
      </c>
      <c r="T34" s="265"/>
      <c r="U34" s="264">
        <v>0</v>
      </c>
      <c r="V34" s="265"/>
      <c r="W34" s="264">
        <v>0</v>
      </c>
      <c r="X34" s="265"/>
      <c r="Y34" s="264">
        <v>0</v>
      </c>
      <c r="Z34" s="265"/>
      <c r="AA34" s="264">
        <v>0</v>
      </c>
      <c r="AB34" s="265"/>
      <c r="AC34" s="264">
        <v>10980</v>
      </c>
      <c r="AD34" s="265"/>
      <c r="AE34" s="264">
        <v>850</v>
      </c>
      <c r="AF34" s="265"/>
      <c r="AG34" s="264">
        <v>11849</v>
      </c>
    </row>
    <row r="35" spans="1:33" x14ac:dyDescent="0.25">
      <c r="A35" s="263"/>
      <c r="B35" s="263"/>
      <c r="C35" s="263"/>
      <c r="D35" s="263"/>
      <c r="E35" s="263" t="s">
        <v>255</v>
      </c>
      <c r="F35" s="263"/>
      <c r="G35" s="263"/>
      <c r="H35" s="263"/>
      <c r="I35" s="264">
        <v>0</v>
      </c>
      <c r="J35" s="265"/>
      <c r="K35" s="264">
        <v>0</v>
      </c>
      <c r="L35" s="265"/>
      <c r="M35" s="264">
        <v>0</v>
      </c>
      <c r="N35" s="265"/>
      <c r="O35" s="264">
        <v>0</v>
      </c>
      <c r="P35" s="265"/>
      <c r="Q35" s="264">
        <v>0</v>
      </c>
      <c r="R35" s="265"/>
      <c r="S35" s="264">
        <v>0</v>
      </c>
      <c r="T35" s="265"/>
      <c r="U35" s="264">
        <v>0</v>
      </c>
      <c r="V35" s="265"/>
      <c r="W35" s="264">
        <v>0</v>
      </c>
      <c r="X35" s="265"/>
      <c r="Y35" s="264">
        <v>0</v>
      </c>
      <c r="Z35" s="265"/>
      <c r="AA35" s="264">
        <v>0</v>
      </c>
      <c r="AB35" s="265"/>
      <c r="AC35" s="264">
        <v>15</v>
      </c>
      <c r="AD35" s="265"/>
      <c r="AE35" s="264">
        <v>1575</v>
      </c>
      <c r="AF35" s="265"/>
      <c r="AG35" s="264">
        <v>1590</v>
      </c>
    </row>
    <row r="36" spans="1:33" x14ac:dyDescent="0.25">
      <c r="A36" s="263"/>
      <c r="B36" s="263"/>
      <c r="C36" s="263"/>
      <c r="D36" s="263"/>
      <c r="E36" s="263" t="s">
        <v>256</v>
      </c>
      <c r="F36" s="263"/>
      <c r="G36" s="263"/>
      <c r="H36" s="263"/>
      <c r="I36" s="264">
        <v>550</v>
      </c>
      <c r="J36" s="265"/>
      <c r="K36" s="264">
        <v>0</v>
      </c>
      <c r="L36" s="265"/>
      <c r="M36" s="264">
        <v>0</v>
      </c>
      <c r="N36" s="265"/>
      <c r="O36" s="264">
        <v>0</v>
      </c>
      <c r="P36" s="265"/>
      <c r="Q36" s="264">
        <v>0</v>
      </c>
      <c r="R36" s="265"/>
      <c r="S36" s="264">
        <v>0</v>
      </c>
      <c r="T36" s="265"/>
      <c r="U36" s="264">
        <v>0</v>
      </c>
      <c r="V36" s="265"/>
      <c r="W36" s="264">
        <v>0</v>
      </c>
      <c r="X36" s="265"/>
      <c r="Y36" s="264">
        <v>0</v>
      </c>
      <c r="Z36" s="265"/>
      <c r="AA36" s="264">
        <v>0</v>
      </c>
      <c r="AB36" s="265"/>
      <c r="AC36" s="264">
        <v>0</v>
      </c>
      <c r="AD36" s="265"/>
      <c r="AE36" s="264">
        <v>0</v>
      </c>
      <c r="AF36" s="265"/>
      <c r="AG36" s="264">
        <v>550</v>
      </c>
    </row>
    <row r="37" spans="1:33" ht="15.75" thickBot="1" x14ac:dyDescent="0.3">
      <c r="A37" s="263"/>
      <c r="B37" s="263"/>
      <c r="C37" s="263"/>
      <c r="D37" s="263"/>
      <c r="E37" s="263" t="s">
        <v>257</v>
      </c>
      <c r="F37" s="263"/>
      <c r="G37" s="263"/>
      <c r="H37" s="263"/>
      <c r="I37" s="266">
        <v>0</v>
      </c>
      <c r="J37" s="265"/>
      <c r="K37" s="266">
        <v>0</v>
      </c>
      <c r="L37" s="265"/>
      <c r="M37" s="266">
        <v>0</v>
      </c>
      <c r="N37" s="265"/>
      <c r="O37" s="266">
        <v>4.95</v>
      </c>
      <c r="P37" s="265"/>
      <c r="Q37" s="266">
        <v>0</v>
      </c>
      <c r="R37" s="265"/>
      <c r="S37" s="266">
        <v>0</v>
      </c>
      <c r="T37" s="265"/>
      <c r="U37" s="266">
        <v>0</v>
      </c>
      <c r="V37" s="265"/>
      <c r="W37" s="266">
        <v>10</v>
      </c>
      <c r="X37" s="265"/>
      <c r="Y37" s="266">
        <v>0</v>
      </c>
      <c r="Z37" s="265"/>
      <c r="AA37" s="266">
        <v>0</v>
      </c>
      <c r="AB37" s="265"/>
      <c r="AC37" s="266">
        <v>0</v>
      </c>
      <c r="AD37" s="265"/>
      <c r="AE37" s="266">
        <v>0</v>
      </c>
      <c r="AF37" s="265"/>
      <c r="AG37" s="266">
        <v>14.95</v>
      </c>
    </row>
    <row r="38" spans="1:33" x14ac:dyDescent="0.25">
      <c r="A38" s="263"/>
      <c r="B38" s="263"/>
      <c r="C38" s="263"/>
      <c r="D38" s="263" t="s">
        <v>258</v>
      </c>
      <c r="E38" s="263"/>
      <c r="F38" s="263"/>
      <c r="G38" s="263"/>
      <c r="H38" s="263"/>
      <c r="I38" s="264">
        <v>550</v>
      </c>
      <c r="J38" s="265"/>
      <c r="K38" s="264">
        <v>0</v>
      </c>
      <c r="L38" s="265"/>
      <c r="M38" s="264">
        <v>30</v>
      </c>
      <c r="N38" s="265"/>
      <c r="O38" s="264">
        <v>18433.95</v>
      </c>
      <c r="P38" s="265"/>
      <c r="Q38" s="264">
        <v>48687.5</v>
      </c>
      <c r="R38" s="265"/>
      <c r="S38" s="264">
        <v>16941.5</v>
      </c>
      <c r="T38" s="265"/>
      <c r="U38" s="264">
        <v>2029</v>
      </c>
      <c r="V38" s="265"/>
      <c r="W38" s="264">
        <v>11983</v>
      </c>
      <c r="X38" s="265"/>
      <c r="Y38" s="264">
        <v>13010</v>
      </c>
      <c r="Z38" s="265"/>
      <c r="AA38" s="264">
        <v>2350.5</v>
      </c>
      <c r="AB38" s="265"/>
      <c r="AC38" s="264">
        <v>13966.19</v>
      </c>
      <c r="AD38" s="265"/>
      <c r="AE38" s="264">
        <v>2734.5</v>
      </c>
      <c r="AF38" s="265"/>
      <c r="AG38" s="264">
        <v>130716.14</v>
      </c>
    </row>
    <row r="39" spans="1:33" x14ac:dyDescent="0.25">
      <c r="A39" s="263"/>
      <c r="B39" s="263"/>
      <c r="C39" s="263"/>
      <c r="D39" s="263" t="s">
        <v>178</v>
      </c>
      <c r="E39" s="263"/>
      <c r="F39" s="263"/>
      <c r="G39" s="263"/>
      <c r="H39" s="263"/>
      <c r="I39" s="264">
        <v>0</v>
      </c>
      <c r="J39" s="265"/>
      <c r="K39" s="264">
        <v>0</v>
      </c>
      <c r="L39" s="265"/>
      <c r="M39" s="264">
        <v>6875</v>
      </c>
      <c r="N39" s="265"/>
      <c r="O39" s="264">
        <v>3025</v>
      </c>
      <c r="P39" s="265"/>
      <c r="Q39" s="264">
        <v>5367</v>
      </c>
      <c r="R39" s="265"/>
      <c r="S39" s="264">
        <v>9075</v>
      </c>
      <c r="T39" s="265"/>
      <c r="U39" s="264">
        <v>7425</v>
      </c>
      <c r="V39" s="265"/>
      <c r="W39" s="264">
        <v>7975</v>
      </c>
      <c r="X39" s="265"/>
      <c r="Y39" s="264">
        <v>18805</v>
      </c>
      <c r="Z39" s="265"/>
      <c r="AA39" s="264">
        <v>28880</v>
      </c>
      <c r="AB39" s="265"/>
      <c r="AC39" s="264">
        <v>34235</v>
      </c>
      <c r="AD39" s="265"/>
      <c r="AE39" s="264">
        <v>725</v>
      </c>
      <c r="AF39" s="265"/>
      <c r="AG39" s="264">
        <v>122387</v>
      </c>
    </row>
    <row r="40" spans="1:33" x14ac:dyDescent="0.25">
      <c r="A40" s="263"/>
      <c r="B40" s="263"/>
      <c r="C40" s="263"/>
      <c r="D40" s="263" t="s">
        <v>179</v>
      </c>
      <c r="E40" s="263"/>
      <c r="F40" s="263"/>
      <c r="G40" s="263"/>
      <c r="H40" s="263"/>
      <c r="I40" s="264">
        <v>2204.14</v>
      </c>
      <c r="J40" s="265"/>
      <c r="K40" s="264">
        <v>0</v>
      </c>
      <c r="L40" s="265"/>
      <c r="M40" s="264">
        <v>0</v>
      </c>
      <c r="N40" s="265"/>
      <c r="O40" s="264">
        <v>0</v>
      </c>
      <c r="P40" s="265"/>
      <c r="Q40" s="264">
        <v>0</v>
      </c>
      <c r="R40" s="265"/>
      <c r="S40" s="264">
        <v>0</v>
      </c>
      <c r="T40" s="265"/>
      <c r="U40" s="264">
        <v>0</v>
      </c>
      <c r="V40" s="265"/>
      <c r="W40" s="264">
        <v>0</v>
      </c>
      <c r="X40" s="265"/>
      <c r="Y40" s="264">
        <v>0</v>
      </c>
      <c r="Z40" s="265"/>
      <c r="AA40" s="264">
        <v>0</v>
      </c>
      <c r="AB40" s="265"/>
      <c r="AC40" s="264">
        <v>-2084.88</v>
      </c>
      <c r="AD40" s="265"/>
      <c r="AE40" s="264">
        <v>253.16</v>
      </c>
      <c r="AF40" s="265"/>
      <c r="AG40" s="264">
        <v>372.42</v>
      </c>
    </row>
    <row r="41" spans="1:33" x14ac:dyDescent="0.25">
      <c r="A41" s="263"/>
      <c r="B41" s="263"/>
      <c r="C41" s="263"/>
      <c r="D41" s="263" t="s">
        <v>351</v>
      </c>
      <c r="E41" s="263"/>
      <c r="F41" s="263"/>
      <c r="G41" s="263"/>
      <c r="H41" s="263"/>
      <c r="I41" s="264">
        <v>0</v>
      </c>
      <c r="J41" s="265"/>
      <c r="K41" s="264">
        <v>0</v>
      </c>
      <c r="L41" s="265"/>
      <c r="M41" s="264">
        <v>0</v>
      </c>
      <c r="N41" s="265"/>
      <c r="O41" s="264">
        <v>0</v>
      </c>
      <c r="P41" s="265"/>
      <c r="Q41" s="264">
        <v>0</v>
      </c>
      <c r="R41" s="265"/>
      <c r="S41" s="264">
        <v>0</v>
      </c>
      <c r="T41" s="265"/>
      <c r="U41" s="264">
        <v>0</v>
      </c>
      <c r="V41" s="265"/>
      <c r="W41" s="264">
        <v>0</v>
      </c>
      <c r="X41" s="265"/>
      <c r="Y41" s="264">
        <v>0</v>
      </c>
      <c r="Z41" s="265"/>
      <c r="AA41" s="264">
        <v>0</v>
      </c>
      <c r="AB41" s="265"/>
      <c r="AC41" s="264">
        <v>0</v>
      </c>
      <c r="AD41" s="265"/>
      <c r="AE41" s="264">
        <v>36260</v>
      </c>
      <c r="AF41" s="265"/>
      <c r="AG41" s="264">
        <v>36260</v>
      </c>
    </row>
    <row r="42" spans="1:33" x14ac:dyDescent="0.25">
      <c r="A42" s="263"/>
      <c r="B42" s="263"/>
      <c r="C42" s="263"/>
      <c r="D42" s="263" t="s">
        <v>352</v>
      </c>
      <c r="E42" s="263"/>
      <c r="F42" s="263"/>
      <c r="G42" s="263"/>
      <c r="H42" s="263"/>
      <c r="I42" s="264">
        <v>0</v>
      </c>
      <c r="J42" s="265"/>
      <c r="K42" s="264">
        <v>0</v>
      </c>
      <c r="L42" s="265"/>
      <c r="M42" s="264">
        <v>0</v>
      </c>
      <c r="N42" s="265"/>
      <c r="O42" s="264">
        <v>0</v>
      </c>
      <c r="P42" s="265"/>
      <c r="Q42" s="264">
        <v>0</v>
      </c>
      <c r="R42" s="265"/>
      <c r="S42" s="264">
        <v>0</v>
      </c>
      <c r="T42" s="265"/>
      <c r="U42" s="264">
        <v>0</v>
      </c>
      <c r="V42" s="265"/>
      <c r="W42" s="264">
        <v>0</v>
      </c>
      <c r="X42" s="265"/>
      <c r="Y42" s="264">
        <v>0</v>
      </c>
      <c r="Z42" s="265"/>
      <c r="AA42" s="264">
        <v>0</v>
      </c>
      <c r="AB42" s="265"/>
      <c r="AC42" s="264">
        <v>0</v>
      </c>
      <c r="AD42" s="265"/>
      <c r="AE42" s="264">
        <v>3184939</v>
      </c>
      <c r="AF42" s="265"/>
      <c r="AG42" s="264">
        <v>3184939</v>
      </c>
    </row>
    <row r="43" spans="1:33" ht="15.75" thickBot="1" x14ac:dyDescent="0.3">
      <c r="A43" s="263"/>
      <c r="B43" s="263"/>
      <c r="C43" s="263"/>
      <c r="D43" s="263" t="s">
        <v>353</v>
      </c>
      <c r="E43" s="263"/>
      <c r="F43" s="263"/>
      <c r="G43" s="263"/>
      <c r="H43" s="263"/>
      <c r="I43" s="267">
        <v>0</v>
      </c>
      <c r="J43" s="265"/>
      <c r="K43" s="267">
        <v>0</v>
      </c>
      <c r="L43" s="265"/>
      <c r="M43" s="267">
        <v>0</v>
      </c>
      <c r="N43" s="265"/>
      <c r="O43" s="267">
        <v>0</v>
      </c>
      <c r="P43" s="265"/>
      <c r="Q43" s="267">
        <v>0</v>
      </c>
      <c r="R43" s="265"/>
      <c r="S43" s="267">
        <v>0</v>
      </c>
      <c r="T43" s="265"/>
      <c r="U43" s="267">
        <v>0</v>
      </c>
      <c r="V43" s="265"/>
      <c r="W43" s="267">
        <v>0</v>
      </c>
      <c r="X43" s="265"/>
      <c r="Y43" s="267">
        <v>0</v>
      </c>
      <c r="Z43" s="265"/>
      <c r="AA43" s="267">
        <v>0</v>
      </c>
      <c r="AB43" s="265"/>
      <c r="AC43" s="267">
        <v>0</v>
      </c>
      <c r="AD43" s="265"/>
      <c r="AE43" s="267">
        <v>0</v>
      </c>
      <c r="AF43" s="265"/>
      <c r="AG43" s="267">
        <v>0</v>
      </c>
    </row>
    <row r="44" spans="1:33" ht="15.75" thickBot="1" x14ac:dyDescent="0.3">
      <c r="A44" s="263"/>
      <c r="B44" s="263"/>
      <c r="C44" s="263" t="s">
        <v>11</v>
      </c>
      <c r="D44" s="263"/>
      <c r="E44" s="263"/>
      <c r="F44" s="263"/>
      <c r="G44" s="263"/>
      <c r="H44" s="263"/>
      <c r="I44" s="268">
        <v>1258351.46</v>
      </c>
      <c r="J44" s="265"/>
      <c r="K44" s="268">
        <v>1236454.93</v>
      </c>
      <c r="L44" s="265"/>
      <c r="M44" s="268">
        <v>1350701.25</v>
      </c>
      <c r="N44" s="265"/>
      <c r="O44" s="268">
        <v>1413122.45</v>
      </c>
      <c r="P44" s="265"/>
      <c r="Q44" s="268">
        <v>1451370.67</v>
      </c>
      <c r="R44" s="265"/>
      <c r="S44" s="268">
        <v>1357332.1</v>
      </c>
      <c r="T44" s="265"/>
      <c r="U44" s="268">
        <v>1289123.74</v>
      </c>
      <c r="V44" s="265"/>
      <c r="W44" s="268">
        <v>1337580.4099999999</v>
      </c>
      <c r="X44" s="265"/>
      <c r="Y44" s="268">
        <v>1309117.04</v>
      </c>
      <c r="Z44" s="265"/>
      <c r="AA44" s="268">
        <v>1287548.8</v>
      </c>
      <c r="AB44" s="265"/>
      <c r="AC44" s="268">
        <v>1337520.79</v>
      </c>
      <c r="AD44" s="265"/>
      <c r="AE44" s="268">
        <v>4521197.08</v>
      </c>
      <c r="AF44" s="265"/>
      <c r="AG44" s="268">
        <v>19149420.719999999</v>
      </c>
    </row>
    <row r="45" spans="1:33" x14ac:dyDescent="0.25">
      <c r="A45" s="263"/>
      <c r="B45" s="263" t="s">
        <v>180</v>
      </c>
      <c r="C45" s="263"/>
      <c r="D45" s="263"/>
      <c r="E45" s="263"/>
      <c r="F45" s="263"/>
      <c r="G45" s="263"/>
      <c r="H45" s="263"/>
      <c r="I45" s="264">
        <v>1258351.46</v>
      </c>
      <c r="J45" s="265"/>
      <c r="K45" s="264">
        <v>1236454.93</v>
      </c>
      <c r="L45" s="265"/>
      <c r="M45" s="264">
        <v>1350701.25</v>
      </c>
      <c r="N45" s="265"/>
      <c r="O45" s="264">
        <v>1413122.45</v>
      </c>
      <c r="P45" s="265"/>
      <c r="Q45" s="264">
        <v>1451370.67</v>
      </c>
      <c r="R45" s="265"/>
      <c r="S45" s="264">
        <v>1357332.1</v>
      </c>
      <c r="T45" s="265"/>
      <c r="U45" s="264">
        <v>1289123.74</v>
      </c>
      <c r="V45" s="265"/>
      <c r="W45" s="264">
        <v>1337580.4099999999</v>
      </c>
      <c r="X45" s="265"/>
      <c r="Y45" s="264">
        <v>1309117.04</v>
      </c>
      <c r="Z45" s="265"/>
      <c r="AA45" s="264">
        <v>1287548.8</v>
      </c>
      <c r="AB45" s="265"/>
      <c r="AC45" s="264">
        <v>1337520.79</v>
      </c>
      <c r="AD45" s="265"/>
      <c r="AE45" s="264">
        <v>4521197.08</v>
      </c>
      <c r="AF45" s="265"/>
      <c r="AG45" s="264">
        <v>19149420.719999999</v>
      </c>
    </row>
    <row r="46" spans="1:33" x14ac:dyDescent="0.25">
      <c r="A46" s="263"/>
      <c r="B46" s="263"/>
      <c r="C46" s="263" t="s">
        <v>181</v>
      </c>
      <c r="D46" s="263"/>
      <c r="E46" s="263"/>
      <c r="F46" s="263"/>
      <c r="G46" s="263"/>
      <c r="H46" s="263"/>
      <c r="I46" s="264"/>
      <c r="J46" s="265"/>
      <c r="K46" s="264"/>
      <c r="L46" s="265"/>
      <c r="M46" s="264"/>
      <c r="N46" s="265"/>
      <c r="O46" s="264"/>
      <c r="P46" s="265"/>
      <c r="Q46" s="264"/>
      <c r="R46" s="265"/>
      <c r="S46" s="264"/>
      <c r="T46" s="265"/>
      <c r="U46" s="264"/>
      <c r="V46" s="265"/>
      <c r="W46" s="264"/>
      <c r="X46" s="265"/>
      <c r="Y46" s="264"/>
      <c r="Z46" s="265"/>
      <c r="AA46" s="264"/>
      <c r="AB46" s="265"/>
      <c r="AC46" s="264"/>
      <c r="AD46" s="265"/>
      <c r="AE46" s="264"/>
      <c r="AF46" s="265"/>
      <c r="AG46" s="264"/>
    </row>
    <row r="47" spans="1:33" x14ac:dyDescent="0.25">
      <c r="A47" s="263"/>
      <c r="B47" s="263"/>
      <c r="C47" s="263"/>
      <c r="D47" s="263" t="s">
        <v>182</v>
      </c>
      <c r="E47" s="263"/>
      <c r="F47" s="263"/>
      <c r="G47" s="263"/>
      <c r="H47" s="263"/>
      <c r="I47" s="264"/>
      <c r="J47" s="265"/>
      <c r="K47" s="264"/>
      <c r="L47" s="265"/>
      <c r="M47" s="264"/>
      <c r="N47" s="265"/>
      <c r="O47" s="264"/>
      <c r="P47" s="265"/>
      <c r="Q47" s="264"/>
      <c r="R47" s="265"/>
      <c r="S47" s="264"/>
      <c r="T47" s="265"/>
      <c r="U47" s="264"/>
      <c r="V47" s="265"/>
      <c r="W47" s="264"/>
      <c r="X47" s="265"/>
      <c r="Y47" s="264"/>
      <c r="Z47" s="265"/>
      <c r="AA47" s="264"/>
      <c r="AB47" s="265"/>
      <c r="AC47" s="264"/>
      <c r="AD47" s="265"/>
      <c r="AE47" s="264"/>
      <c r="AF47" s="265"/>
      <c r="AG47" s="264"/>
    </row>
    <row r="48" spans="1:33" x14ac:dyDescent="0.25">
      <c r="A48" s="263"/>
      <c r="B48" s="263"/>
      <c r="C48" s="263"/>
      <c r="D48" s="263"/>
      <c r="E48" s="263" t="s">
        <v>354</v>
      </c>
      <c r="F48" s="263"/>
      <c r="G48" s="263"/>
      <c r="H48" s="263"/>
      <c r="I48" s="264">
        <v>16333.53</v>
      </c>
      <c r="J48" s="265"/>
      <c r="K48" s="264">
        <v>16333.53</v>
      </c>
      <c r="L48" s="265"/>
      <c r="M48" s="264">
        <v>16333.53</v>
      </c>
      <c r="N48" s="265"/>
      <c r="O48" s="264">
        <v>16333.53</v>
      </c>
      <c r="P48" s="265"/>
      <c r="Q48" s="264">
        <v>16333.53</v>
      </c>
      <c r="R48" s="265"/>
      <c r="S48" s="264">
        <v>16333.53</v>
      </c>
      <c r="T48" s="265"/>
      <c r="U48" s="264">
        <v>16333.53</v>
      </c>
      <c r="V48" s="265"/>
      <c r="W48" s="264">
        <v>16333.53</v>
      </c>
      <c r="X48" s="265"/>
      <c r="Y48" s="264">
        <v>16333.53</v>
      </c>
      <c r="Z48" s="265"/>
      <c r="AA48" s="264">
        <v>16333.53</v>
      </c>
      <c r="AB48" s="265"/>
      <c r="AC48" s="264">
        <v>16333.53</v>
      </c>
      <c r="AD48" s="265"/>
      <c r="AE48" s="264">
        <v>16333.53</v>
      </c>
      <c r="AF48" s="265"/>
      <c r="AG48" s="264">
        <v>196002.36</v>
      </c>
    </row>
    <row r="49" spans="1:33" x14ac:dyDescent="0.25">
      <c r="A49" s="263"/>
      <c r="B49" s="263"/>
      <c r="C49" s="263"/>
      <c r="D49" s="263"/>
      <c r="E49" s="263" t="s">
        <v>355</v>
      </c>
      <c r="F49" s="263"/>
      <c r="G49" s="263"/>
      <c r="H49" s="263"/>
      <c r="I49" s="264">
        <v>5541.67</v>
      </c>
      <c r="J49" s="265"/>
      <c r="K49" s="264">
        <v>5541.67</v>
      </c>
      <c r="L49" s="265"/>
      <c r="M49" s="264">
        <v>5541.67</v>
      </c>
      <c r="N49" s="265"/>
      <c r="O49" s="264">
        <v>5541.67</v>
      </c>
      <c r="P49" s="265"/>
      <c r="Q49" s="264">
        <v>5541.67</v>
      </c>
      <c r="R49" s="265"/>
      <c r="S49" s="264">
        <v>5541.67</v>
      </c>
      <c r="T49" s="265"/>
      <c r="U49" s="264">
        <v>5541.67</v>
      </c>
      <c r="V49" s="265"/>
      <c r="W49" s="264">
        <v>5541.67</v>
      </c>
      <c r="X49" s="265"/>
      <c r="Y49" s="264">
        <v>5541.67</v>
      </c>
      <c r="Z49" s="265"/>
      <c r="AA49" s="264">
        <v>5541.67</v>
      </c>
      <c r="AB49" s="265"/>
      <c r="AC49" s="264">
        <v>5541.67</v>
      </c>
      <c r="AD49" s="265"/>
      <c r="AE49" s="264">
        <v>5541.67</v>
      </c>
      <c r="AF49" s="265"/>
      <c r="AG49" s="264">
        <v>66500.039999999994</v>
      </c>
    </row>
    <row r="50" spans="1:33" x14ac:dyDescent="0.25">
      <c r="A50" s="263"/>
      <c r="B50" s="263"/>
      <c r="C50" s="263"/>
      <c r="D50" s="263"/>
      <c r="E50" s="263" t="s">
        <v>356</v>
      </c>
      <c r="F50" s="263"/>
      <c r="G50" s="263"/>
      <c r="H50" s="263"/>
      <c r="I50" s="264"/>
      <c r="J50" s="265"/>
      <c r="K50" s="264"/>
      <c r="L50" s="265"/>
      <c r="M50" s="264"/>
      <c r="N50" s="265"/>
      <c r="O50" s="264"/>
      <c r="P50" s="265"/>
      <c r="Q50" s="264"/>
      <c r="R50" s="265"/>
      <c r="S50" s="264"/>
      <c r="T50" s="265"/>
      <c r="U50" s="264"/>
      <c r="V50" s="265"/>
      <c r="W50" s="264"/>
      <c r="X50" s="265"/>
      <c r="Y50" s="264"/>
      <c r="Z50" s="265"/>
      <c r="AA50" s="264"/>
      <c r="AB50" s="265"/>
      <c r="AC50" s="264"/>
      <c r="AD50" s="265"/>
      <c r="AE50" s="264"/>
      <c r="AF50" s="265"/>
      <c r="AG50" s="264"/>
    </row>
    <row r="51" spans="1:33" x14ac:dyDescent="0.25">
      <c r="A51" s="263"/>
      <c r="B51" s="263"/>
      <c r="C51" s="263"/>
      <c r="D51" s="263"/>
      <c r="E51" s="263"/>
      <c r="F51" s="263" t="s">
        <v>357</v>
      </c>
      <c r="G51" s="263"/>
      <c r="H51" s="263"/>
      <c r="I51" s="264">
        <v>29583.33</v>
      </c>
      <c r="J51" s="265"/>
      <c r="K51" s="264">
        <v>29583.33</v>
      </c>
      <c r="L51" s="265"/>
      <c r="M51" s="264">
        <v>29583.33</v>
      </c>
      <c r="N51" s="265"/>
      <c r="O51" s="264">
        <v>29583.33</v>
      </c>
      <c r="P51" s="265"/>
      <c r="Q51" s="264">
        <v>29583.33</v>
      </c>
      <c r="R51" s="265"/>
      <c r="S51" s="264">
        <v>29583.33</v>
      </c>
      <c r="T51" s="265"/>
      <c r="U51" s="264">
        <v>29583.33</v>
      </c>
      <c r="V51" s="265"/>
      <c r="W51" s="264">
        <v>29583.33</v>
      </c>
      <c r="X51" s="265"/>
      <c r="Y51" s="264">
        <v>29583.33</v>
      </c>
      <c r="Z51" s="265"/>
      <c r="AA51" s="264">
        <v>29583.33</v>
      </c>
      <c r="AB51" s="265"/>
      <c r="AC51" s="264">
        <v>29583.33</v>
      </c>
      <c r="AD51" s="265"/>
      <c r="AE51" s="264">
        <v>29583.33</v>
      </c>
      <c r="AF51" s="265"/>
      <c r="AG51" s="264">
        <v>354999.96</v>
      </c>
    </row>
    <row r="52" spans="1:33" x14ac:dyDescent="0.25">
      <c r="A52" s="263"/>
      <c r="B52" s="263"/>
      <c r="C52" s="263"/>
      <c r="D52" s="263"/>
      <c r="E52" s="263"/>
      <c r="F52" s="263" t="s">
        <v>358</v>
      </c>
      <c r="G52" s="263"/>
      <c r="H52" s="263"/>
      <c r="I52" s="264">
        <v>74794.89</v>
      </c>
      <c r="J52" s="265"/>
      <c r="K52" s="264">
        <v>74794.89</v>
      </c>
      <c r="L52" s="265"/>
      <c r="M52" s="264">
        <v>74794.89</v>
      </c>
      <c r="N52" s="265"/>
      <c r="O52" s="264">
        <v>74794.89</v>
      </c>
      <c r="P52" s="265"/>
      <c r="Q52" s="264">
        <v>74794.89</v>
      </c>
      <c r="R52" s="265"/>
      <c r="S52" s="264">
        <v>74794.89</v>
      </c>
      <c r="T52" s="265"/>
      <c r="U52" s="264">
        <v>74794.89</v>
      </c>
      <c r="V52" s="265"/>
      <c r="W52" s="264">
        <v>74794.89</v>
      </c>
      <c r="X52" s="265"/>
      <c r="Y52" s="264">
        <v>74794.89</v>
      </c>
      <c r="Z52" s="265"/>
      <c r="AA52" s="264">
        <v>74794.89</v>
      </c>
      <c r="AB52" s="265"/>
      <c r="AC52" s="264">
        <v>74794.89</v>
      </c>
      <c r="AD52" s="265"/>
      <c r="AE52" s="264">
        <v>74794.89</v>
      </c>
      <c r="AF52" s="265"/>
      <c r="AG52" s="264">
        <v>897538.68</v>
      </c>
    </row>
    <row r="53" spans="1:33" x14ac:dyDescent="0.25">
      <c r="A53" s="263"/>
      <c r="B53" s="263"/>
      <c r="C53" s="263"/>
      <c r="D53" s="263"/>
      <c r="E53" s="263"/>
      <c r="F53" s="263" t="s">
        <v>359</v>
      </c>
      <c r="G53" s="263"/>
      <c r="H53" s="263"/>
      <c r="I53" s="264">
        <v>0</v>
      </c>
      <c r="J53" s="265"/>
      <c r="K53" s="264">
        <v>0</v>
      </c>
      <c r="L53" s="265"/>
      <c r="M53" s="264">
        <v>0</v>
      </c>
      <c r="N53" s="265"/>
      <c r="O53" s="264">
        <v>0</v>
      </c>
      <c r="P53" s="265"/>
      <c r="Q53" s="264">
        <v>400</v>
      </c>
      <c r="R53" s="265"/>
      <c r="S53" s="264">
        <v>0</v>
      </c>
      <c r="T53" s="265"/>
      <c r="U53" s="264">
        <v>0</v>
      </c>
      <c r="V53" s="265"/>
      <c r="W53" s="264">
        <v>0</v>
      </c>
      <c r="X53" s="265"/>
      <c r="Y53" s="264">
        <v>0</v>
      </c>
      <c r="Z53" s="265"/>
      <c r="AA53" s="264">
        <v>0</v>
      </c>
      <c r="AB53" s="265"/>
      <c r="AC53" s="264">
        <v>0</v>
      </c>
      <c r="AD53" s="265"/>
      <c r="AE53" s="264">
        <v>0</v>
      </c>
      <c r="AF53" s="265"/>
      <c r="AG53" s="264">
        <v>400</v>
      </c>
    </row>
    <row r="54" spans="1:33" ht="15.75" thickBot="1" x14ac:dyDescent="0.3">
      <c r="A54" s="263"/>
      <c r="B54" s="263"/>
      <c r="C54" s="263"/>
      <c r="D54" s="263"/>
      <c r="E54" s="263"/>
      <c r="F54" s="263" t="s">
        <v>360</v>
      </c>
      <c r="G54" s="263"/>
      <c r="H54" s="263"/>
      <c r="I54" s="266">
        <v>0</v>
      </c>
      <c r="J54" s="265"/>
      <c r="K54" s="266">
        <v>0</v>
      </c>
      <c r="L54" s="265"/>
      <c r="M54" s="266">
        <v>0</v>
      </c>
      <c r="N54" s="265"/>
      <c r="O54" s="266">
        <v>0</v>
      </c>
      <c r="P54" s="265"/>
      <c r="Q54" s="266">
        <v>0</v>
      </c>
      <c r="R54" s="265"/>
      <c r="S54" s="266">
        <v>-3456</v>
      </c>
      <c r="T54" s="265"/>
      <c r="U54" s="266">
        <v>0</v>
      </c>
      <c r="V54" s="265"/>
      <c r="W54" s="266">
        <v>0</v>
      </c>
      <c r="X54" s="265"/>
      <c r="Y54" s="266">
        <v>0</v>
      </c>
      <c r="Z54" s="265"/>
      <c r="AA54" s="266">
        <v>0</v>
      </c>
      <c r="AB54" s="265"/>
      <c r="AC54" s="266">
        <v>0</v>
      </c>
      <c r="AD54" s="265"/>
      <c r="AE54" s="266">
        <v>0</v>
      </c>
      <c r="AF54" s="265"/>
      <c r="AG54" s="266">
        <v>-3456</v>
      </c>
    </row>
    <row r="55" spans="1:33" x14ac:dyDescent="0.25">
      <c r="A55" s="263"/>
      <c r="B55" s="263"/>
      <c r="C55" s="263"/>
      <c r="D55" s="263"/>
      <c r="E55" s="263" t="s">
        <v>361</v>
      </c>
      <c r="F55" s="263"/>
      <c r="G55" s="263"/>
      <c r="H55" s="263"/>
      <c r="I55" s="264">
        <v>104378.22</v>
      </c>
      <c r="J55" s="265"/>
      <c r="K55" s="264">
        <v>104378.22</v>
      </c>
      <c r="L55" s="265"/>
      <c r="M55" s="264">
        <v>104378.22</v>
      </c>
      <c r="N55" s="265"/>
      <c r="O55" s="264">
        <v>104378.22</v>
      </c>
      <c r="P55" s="265"/>
      <c r="Q55" s="264">
        <v>104778.22</v>
      </c>
      <c r="R55" s="265"/>
      <c r="S55" s="264">
        <v>100922.22</v>
      </c>
      <c r="T55" s="265"/>
      <c r="U55" s="264">
        <v>104378.22</v>
      </c>
      <c r="V55" s="265"/>
      <c r="W55" s="264">
        <v>104378.22</v>
      </c>
      <c r="X55" s="265"/>
      <c r="Y55" s="264">
        <v>104378.22</v>
      </c>
      <c r="Z55" s="265"/>
      <c r="AA55" s="264">
        <v>104378.22</v>
      </c>
      <c r="AB55" s="265"/>
      <c r="AC55" s="264">
        <v>104378.22</v>
      </c>
      <c r="AD55" s="265"/>
      <c r="AE55" s="264">
        <v>104378.22</v>
      </c>
      <c r="AF55" s="265"/>
      <c r="AG55" s="264">
        <v>1249482.6399999999</v>
      </c>
    </row>
    <row r="56" spans="1:33" x14ac:dyDescent="0.25">
      <c r="A56" s="263"/>
      <c r="B56" s="263"/>
      <c r="C56" s="263"/>
      <c r="D56" s="263"/>
      <c r="E56" s="263" t="s">
        <v>362</v>
      </c>
      <c r="F56" s="263"/>
      <c r="G56" s="263"/>
      <c r="H56" s="263"/>
      <c r="I56" s="264"/>
      <c r="J56" s="265"/>
      <c r="K56" s="264"/>
      <c r="L56" s="265"/>
      <c r="M56" s="264"/>
      <c r="N56" s="265"/>
      <c r="O56" s="264"/>
      <c r="P56" s="265"/>
      <c r="Q56" s="264"/>
      <c r="R56" s="265"/>
      <c r="S56" s="264"/>
      <c r="T56" s="265"/>
      <c r="U56" s="264"/>
      <c r="V56" s="265"/>
      <c r="W56" s="264"/>
      <c r="X56" s="265"/>
      <c r="Y56" s="264"/>
      <c r="Z56" s="265"/>
      <c r="AA56" s="264"/>
      <c r="AB56" s="265"/>
      <c r="AC56" s="264"/>
      <c r="AD56" s="265"/>
      <c r="AE56" s="264"/>
      <c r="AF56" s="265"/>
      <c r="AG56" s="264"/>
    </row>
    <row r="57" spans="1:33" ht="15.75" thickBot="1" x14ac:dyDescent="0.3">
      <c r="A57" s="263"/>
      <c r="B57" s="263"/>
      <c r="C57" s="263"/>
      <c r="D57" s="263"/>
      <c r="E57" s="263"/>
      <c r="F57" s="263" t="s">
        <v>363</v>
      </c>
      <c r="G57" s="263"/>
      <c r="H57" s="263"/>
      <c r="I57" s="266">
        <v>22331.03</v>
      </c>
      <c r="J57" s="265"/>
      <c r="K57" s="266">
        <v>22331.03</v>
      </c>
      <c r="L57" s="265"/>
      <c r="M57" s="266">
        <v>22331.03</v>
      </c>
      <c r="N57" s="265"/>
      <c r="O57" s="266">
        <v>22331.03</v>
      </c>
      <c r="P57" s="265"/>
      <c r="Q57" s="266">
        <v>22331.03</v>
      </c>
      <c r="R57" s="265"/>
      <c r="S57" s="266">
        <v>22331.03</v>
      </c>
      <c r="T57" s="265"/>
      <c r="U57" s="266">
        <v>22331.03</v>
      </c>
      <c r="V57" s="265"/>
      <c r="W57" s="266">
        <v>22331.03</v>
      </c>
      <c r="X57" s="265"/>
      <c r="Y57" s="266">
        <v>22331.03</v>
      </c>
      <c r="Z57" s="265"/>
      <c r="AA57" s="266">
        <v>22331.03</v>
      </c>
      <c r="AB57" s="265"/>
      <c r="AC57" s="266">
        <v>22331.03</v>
      </c>
      <c r="AD57" s="265"/>
      <c r="AE57" s="266">
        <v>22331.03</v>
      </c>
      <c r="AF57" s="265"/>
      <c r="AG57" s="266">
        <v>267972.36</v>
      </c>
    </row>
    <row r="58" spans="1:33" x14ac:dyDescent="0.25">
      <c r="A58" s="263"/>
      <c r="B58" s="263"/>
      <c r="C58" s="263"/>
      <c r="D58" s="263"/>
      <c r="E58" s="263" t="s">
        <v>364</v>
      </c>
      <c r="F58" s="263"/>
      <c r="G58" s="263"/>
      <c r="H58" s="263"/>
      <c r="I58" s="264">
        <v>22331.03</v>
      </c>
      <c r="J58" s="265"/>
      <c r="K58" s="264">
        <v>22331.03</v>
      </c>
      <c r="L58" s="265"/>
      <c r="M58" s="264">
        <v>22331.03</v>
      </c>
      <c r="N58" s="265"/>
      <c r="O58" s="264">
        <v>22331.03</v>
      </c>
      <c r="P58" s="265"/>
      <c r="Q58" s="264">
        <v>22331.03</v>
      </c>
      <c r="R58" s="265"/>
      <c r="S58" s="264">
        <v>22331.03</v>
      </c>
      <c r="T58" s="265"/>
      <c r="U58" s="264">
        <v>22331.03</v>
      </c>
      <c r="V58" s="265"/>
      <c r="W58" s="264">
        <v>22331.03</v>
      </c>
      <c r="X58" s="265"/>
      <c r="Y58" s="264">
        <v>22331.03</v>
      </c>
      <c r="Z58" s="265"/>
      <c r="AA58" s="264">
        <v>22331.03</v>
      </c>
      <c r="AB58" s="265"/>
      <c r="AC58" s="264">
        <v>22331.03</v>
      </c>
      <c r="AD58" s="265"/>
      <c r="AE58" s="264">
        <v>22331.03</v>
      </c>
      <c r="AF58" s="265"/>
      <c r="AG58" s="264">
        <v>267972.36</v>
      </c>
    </row>
    <row r="59" spans="1:33" x14ac:dyDescent="0.25">
      <c r="A59" s="263"/>
      <c r="B59" s="263"/>
      <c r="C59" s="263"/>
      <c r="D59" s="263"/>
      <c r="E59" s="263" t="s">
        <v>365</v>
      </c>
      <c r="F59" s="263"/>
      <c r="G59" s="263"/>
      <c r="H59" s="263"/>
      <c r="I59" s="264"/>
      <c r="J59" s="265"/>
      <c r="K59" s="264"/>
      <c r="L59" s="265"/>
      <c r="M59" s="264"/>
      <c r="N59" s="265"/>
      <c r="O59" s="264"/>
      <c r="P59" s="265"/>
      <c r="Q59" s="264"/>
      <c r="R59" s="265"/>
      <c r="S59" s="264"/>
      <c r="T59" s="265"/>
      <c r="U59" s="264"/>
      <c r="V59" s="265"/>
      <c r="W59" s="264"/>
      <c r="X59" s="265"/>
      <c r="Y59" s="264"/>
      <c r="Z59" s="265"/>
      <c r="AA59" s="264"/>
      <c r="AB59" s="265"/>
      <c r="AC59" s="264"/>
      <c r="AD59" s="265"/>
      <c r="AE59" s="264"/>
      <c r="AF59" s="265"/>
      <c r="AG59" s="264"/>
    </row>
    <row r="60" spans="1:33" x14ac:dyDescent="0.25">
      <c r="A60" s="263"/>
      <c r="B60" s="263"/>
      <c r="C60" s="263"/>
      <c r="D60" s="263"/>
      <c r="E60" s="263"/>
      <c r="F60" s="263" t="s">
        <v>366</v>
      </c>
      <c r="G60" s="263"/>
      <c r="H60" s="263"/>
      <c r="I60" s="264"/>
      <c r="J60" s="265"/>
      <c r="K60" s="264"/>
      <c r="L60" s="265"/>
      <c r="M60" s="264"/>
      <c r="N60" s="265"/>
      <c r="O60" s="264"/>
      <c r="P60" s="265"/>
      <c r="Q60" s="264"/>
      <c r="R60" s="265"/>
      <c r="S60" s="264"/>
      <c r="T60" s="265"/>
      <c r="U60" s="264"/>
      <c r="V60" s="265"/>
      <c r="W60" s="264"/>
      <c r="X60" s="265"/>
      <c r="Y60" s="264"/>
      <c r="Z60" s="265"/>
      <c r="AA60" s="264"/>
      <c r="AB60" s="265"/>
      <c r="AC60" s="264"/>
      <c r="AD60" s="265"/>
      <c r="AE60" s="264"/>
      <c r="AF60" s="265"/>
      <c r="AG60" s="264"/>
    </row>
    <row r="61" spans="1:33" ht="15.75" thickBot="1" x14ac:dyDescent="0.3">
      <c r="A61" s="263"/>
      <c r="B61" s="263"/>
      <c r="C61" s="263"/>
      <c r="D61" s="263"/>
      <c r="E61" s="263"/>
      <c r="F61" s="263"/>
      <c r="G61" s="263" t="s">
        <v>367</v>
      </c>
      <c r="H61" s="263"/>
      <c r="I61" s="266">
        <v>63017.55</v>
      </c>
      <c r="J61" s="265"/>
      <c r="K61" s="266">
        <v>63017.55</v>
      </c>
      <c r="L61" s="265"/>
      <c r="M61" s="266">
        <v>63017.55</v>
      </c>
      <c r="N61" s="265"/>
      <c r="O61" s="266">
        <v>63017.55</v>
      </c>
      <c r="P61" s="265"/>
      <c r="Q61" s="266">
        <v>63017.55</v>
      </c>
      <c r="R61" s="265"/>
      <c r="S61" s="266">
        <v>63017.55</v>
      </c>
      <c r="T61" s="265"/>
      <c r="U61" s="266">
        <v>63017.55</v>
      </c>
      <c r="V61" s="265"/>
      <c r="W61" s="266">
        <v>63017.55</v>
      </c>
      <c r="X61" s="265"/>
      <c r="Y61" s="266">
        <v>63017.55</v>
      </c>
      <c r="Z61" s="265"/>
      <c r="AA61" s="266">
        <v>63017.55</v>
      </c>
      <c r="AB61" s="265"/>
      <c r="AC61" s="266">
        <v>63017.55</v>
      </c>
      <c r="AD61" s="265"/>
      <c r="AE61" s="266">
        <v>63017.55</v>
      </c>
      <c r="AF61" s="265"/>
      <c r="AG61" s="266">
        <v>756210.6</v>
      </c>
    </row>
    <row r="62" spans="1:33" x14ac:dyDescent="0.25">
      <c r="A62" s="263"/>
      <c r="B62" s="263"/>
      <c r="C62" s="263"/>
      <c r="D62" s="263"/>
      <c r="E62" s="263"/>
      <c r="F62" s="263" t="s">
        <v>368</v>
      </c>
      <c r="G62" s="263"/>
      <c r="H62" s="263"/>
      <c r="I62" s="264">
        <v>63017.55</v>
      </c>
      <c r="J62" s="265"/>
      <c r="K62" s="264">
        <v>63017.55</v>
      </c>
      <c r="L62" s="265"/>
      <c r="M62" s="264">
        <v>63017.55</v>
      </c>
      <c r="N62" s="265"/>
      <c r="O62" s="264">
        <v>63017.55</v>
      </c>
      <c r="P62" s="265"/>
      <c r="Q62" s="264">
        <v>63017.55</v>
      </c>
      <c r="R62" s="265"/>
      <c r="S62" s="264">
        <v>63017.55</v>
      </c>
      <c r="T62" s="265"/>
      <c r="U62" s="264">
        <v>63017.55</v>
      </c>
      <c r="V62" s="265"/>
      <c r="W62" s="264">
        <v>63017.55</v>
      </c>
      <c r="X62" s="265"/>
      <c r="Y62" s="264">
        <v>63017.55</v>
      </c>
      <c r="Z62" s="265"/>
      <c r="AA62" s="264">
        <v>63017.55</v>
      </c>
      <c r="AB62" s="265"/>
      <c r="AC62" s="264">
        <v>63017.55</v>
      </c>
      <c r="AD62" s="265"/>
      <c r="AE62" s="264">
        <v>63017.55</v>
      </c>
      <c r="AF62" s="265"/>
      <c r="AG62" s="264">
        <v>756210.6</v>
      </c>
    </row>
    <row r="63" spans="1:33" x14ac:dyDescent="0.25">
      <c r="A63" s="263"/>
      <c r="B63" s="263"/>
      <c r="C63" s="263"/>
      <c r="D63" s="263"/>
      <c r="E63" s="263"/>
      <c r="F63" s="263" t="s">
        <v>369</v>
      </c>
      <c r="G63" s="263"/>
      <c r="H63" s="263"/>
      <c r="I63" s="264"/>
      <c r="J63" s="265"/>
      <c r="K63" s="264"/>
      <c r="L63" s="265"/>
      <c r="M63" s="264"/>
      <c r="N63" s="265"/>
      <c r="O63" s="264"/>
      <c r="P63" s="265"/>
      <c r="Q63" s="264"/>
      <c r="R63" s="265"/>
      <c r="S63" s="264"/>
      <c r="T63" s="265"/>
      <c r="U63" s="264"/>
      <c r="V63" s="265"/>
      <c r="W63" s="264"/>
      <c r="X63" s="265"/>
      <c r="Y63" s="264"/>
      <c r="Z63" s="265"/>
      <c r="AA63" s="264"/>
      <c r="AB63" s="265"/>
      <c r="AC63" s="264"/>
      <c r="AD63" s="265"/>
      <c r="AE63" s="264"/>
      <c r="AF63" s="265"/>
      <c r="AG63" s="264"/>
    </row>
    <row r="64" spans="1:33" x14ac:dyDescent="0.25">
      <c r="A64" s="263"/>
      <c r="B64" s="263"/>
      <c r="C64" s="263"/>
      <c r="D64" s="263"/>
      <c r="E64" s="263"/>
      <c r="F64" s="263"/>
      <c r="G64" s="263" t="s">
        <v>370</v>
      </c>
      <c r="H64" s="263"/>
      <c r="I64" s="264">
        <v>10542.29</v>
      </c>
      <c r="J64" s="265"/>
      <c r="K64" s="264">
        <v>10542.29</v>
      </c>
      <c r="L64" s="265"/>
      <c r="M64" s="264">
        <v>10542.29</v>
      </c>
      <c r="N64" s="265"/>
      <c r="O64" s="264">
        <v>10542.29</v>
      </c>
      <c r="P64" s="265"/>
      <c r="Q64" s="264">
        <v>10542.29</v>
      </c>
      <c r="R64" s="265"/>
      <c r="S64" s="264">
        <v>10542.29</v>
      </c>
      <c r="T64" s="265"/>
      <c r="U64" s="264">
        <v>10542.29</v>
      </c>
      <c r="V64" s="265"/>
      <c r="W64" s="264">
        <v>10542.29</v>
      </c>
      <c r="X64" s="265"/>
      <c r="Y64" s="264">
        <v>10542.29</v>
      </c>
      <c r="Z64" s="265"/>
      <c r="AA64" s="264">
        <v>10542.29</v>
      </c>
      <c r="AB64" s="265"/>
      <c r="AC64" s="264">
        <v>10542.29</v>
      </c>
      <c r="AD64" s="265"/>
      <c r="AE64" s="264">
        <v>10542.29</v>
      </c>
      <c r="AF64" s="265"/>
      <c r="AG64" s="264">
        <v>126507.48</v>
      </c>
    </row>
    <row r="65" spans="1:33" x14ac:dyDescent="0.25">
      <c r="A65" s="263"/>
      <c r="B65" s="263"/>
      <c r="C65" s="263"/>
      <c r="D65" s="263"/>
      <c r="E65" s="263"/>
      <c r="F65" s="263"/>
      <c r="G65" s="263" t="s">
        <v>371</v>
      </c>
      <c r="H65" s="263"/>
      <c r="I65" s="264">
        <v>19517.560000000001</v>
      </c>
      <c r="J65" s="265"/>
      <c r="K65" s="264">
        <v>19517.560000000001</v>
      </c>
      <c r="L65" s="265"/>
      <c r="M65" s="264">
        <v>19517.560000000001</v>
      </c>
      <c r="N65" s="265"/>
      <c r="O65" s="264">
        <v>19517.560000000001</v>
      </c>
      <c r="P65" s="265"/>
      <c r="Q65" s="264">
        <v>19517.560000000001</v>
      </c>
      <c r="R65" s="265"/>
      <c r="S65" s="264">
        <v>19517.560000000001</v>
      </c>
      <c r="T65" s="265"/>
      <c r="U65" s="264">
        <v>19517.560000000001</v>
      </c>
      <c r="V65" s="265"/>
      <c r="W65" s="264">
        <v>19517.560000000001</v>
      </c>
      <c r="X65" s="265"/>
      <c r="Y65" s="264">
        <v>19517.560000000001</v>
      </c>
      <c r="Z65" s="265"/>
      <c r="AA65" s="264">
        <v>19517.560000000001</v>
      </c>
      <c r="AB65" s="265"/>
      <c r="AC65" s="264">
        <v>19517.560000000001</v>
      </c>
      <c r="AD65" s="265"/>
      <c r="AE65" s="264">
        <v>19517.560000000001</v>
      </c>
      <c r="AF65" s="265"/>
      <c r="AG65" s="264">
        <v>234210.72</v>
      </c>
    </row>
    <row r="66" spans="1:33" x14ac:dyDescent="0.25">
      <c r="A66" s="263"/>
      <c r="B66" s="263"/>
      <c r="C66" s="263"/>
      <c r="D66" s="263"/>
      <c r="E66" s="263"/>
      <c r="F66" s="263"/>
      <c r="G66" s="263" t="s">
        <v>372</v>
      </c>
      <c r="H66" s="263"/>
      <c r="I66" s="264">
        <v>3943.17</v>
      </c>
      <c r="J66" s="265"/>
      <c r="K66" s="264">
        <v>3943.17</v>
      </c>
      <c r="L66" s="265"/>
      <c r="M66" s="264">
        <v>3943.17</v>
      </c>
      <c r="N66" s="265"/>
      <c r="O66" s="264">
        <v>3943.17</v>
      </c>
      <c r="P66" s="265"/>
      <c r="Q66" s="264">
        <v>3943.17</v>
      </c>
      <c r="R66" s="265"/>
      <c r="S66" s="264">
        <v>3943.17</v>
      </c>
      <c r="T66" s="265"/>
      <c r="U66" s="264">
        <v>3943.17</v>
      </c>
      <c r="V66" s="265"/>
      <c r="W66" s="264">
        <v>3943.17</v>
      </c>
      <c r="X66" s="265"/>
      <c r="Y66" s="264">
        <v>3943.17</v>
      </c>
      <c r="Z66" s="265"/>
      <c r="AA66" s="264">
        <v>3943.17</v>
      </c>
      <c r="AB66" s="265"/>
      <c r="AC66" s="264">
        <v>3943.17</v>
      </c>
      <c r="AD66" s="265"/>
      <c r="AE66" s="264">
        <v>3943.17</v>
      </c>
      <c r="AF66" s="265"/>
      <c r="AG66" s="264">
        <v>47318.04</v>
      </c>
    </row>
    <row r="67" spans="1:33" x14ac:dyDescent="0.25">
      <c r="A67" s="263"/>
      <c r="B67" s="263"/>
      <c r="C67" s="263"/>
      <c r="D67" s="263"/>
      <c r="E67" s="263"/>
      <c r="F67" s="263"/>
      <c r="G67" s="263" t="s">
        <v>373</v>
      </c>
      <c r="H67" s="263"/>
      <c r="I67" s="264">
        <v>10775</v>
      </c>
      <c r="J67" s="265"/>
      <c r="K67" s="264">
        <v>10775</v>
      </c>
      <c r="L67" s="265"/>
      <c r="M67" s="264">
        <v>10775</v>
      </c>
      <c r="N67" s="265"/>
      <c r="O67" s="264">
        <v>10775</v>
      </c>
      <c r="P67" s="265"/>
      <c r="Q67" s="264">
        <v>10775</v>
      </c>
      <c r="R67" s="265"/>
      <c r="S67" s="264">
        <v>10775</v>
      </c>
      <c r="T67" s="265"/>
      <c r="U67" s="264">
        <v>10775</v>
      </c>
      <c r="V67" s="265"/>
      <c r="W67" s="264">
        <v>10775</v>
      </c>
      <c r="X67" s="265"/>
      <c r="Y67" s="264">
        <v>10775</v>
      </c>
      <c r="Z67" s="265"/>
      <c r="AA67" s="264">
        <v>10775</v>
      </c>
      <c r="AB67" s="265"/>
      <c r="AC67" s="264">
        <v>10775</v>
      </c>
      <c r="AD67" s="265"/>
      <c r="AE67" s="264">
        <v>10775</v>
      </c>
      <c r="AF67" s="265"/>
      <c r="AG67" s="264">
        <v>129300</v>
      </c>
    </row>
    <row r="68" spans="1:33" x14ac:dyDescent="0.25">
      <c r="A68" s="263"/>
      <c r="B68" s="263"/>
      <c r="C68" s="263"/>
      <c r="D68" s="263"/>
      <c r="E68" s="263"/>
      <c r="F68" s="263"/>
      <c r="G68" s="263" t="s">
        <v>374</v>
      </c>
      <c r="H68" s="263"/>
      <c r="I68" s="264">
        <v>4629.99</v>
      </c>
      <c r="J68" s="265"/>
      <c r="K68" s="264">
        <v>4629.99</v>
      </c>
      <c r="L68" s="265"/>
      <c r="M68" s="264">
        <v>4629.99</v>
      </c>
      <c r="N68" s="265"/>
      <c r="O68" s="264">
        <v>4629.99</v>
      </c>
      <c r="P68" s="265"/>
      <c r="Q68" s="264">
        <v>4629.99</v>
      </c>
      <c r="R68" s="265"/>
      <c r="S68" s="264">
        <v>4629.99</v>
      </c>
      <c r="T68" s="265"/>
      <c r="U68" s="264">
        <v>4629.99</v>
      </c>
      <c r="V68" s="265"/>
      <c r="W68" s="264">
        <v>4629.99</v>
      </c>
      <c r="X68" s="265"/>
      <c r="Y68" s="264">
        <v>4629.99</v>
      </c>
      <c r="Z68" s="265"/>
      <c r="AA68" s="264">
        <v>4629.99</v>
      </c>
      <c r="AB68" s="265"/>
      <c r="AC68" s="264">
        <v>4629.99</v>
      </c>
      <c r="AD68" s="265"/>
      <c r="AE68" s="264">
        <v>4629.99</v>
      </c>
      <c r="AF68" s="265"/>
      <c r="AG68" s="264">
        <v>55559.88</v>
      </c>
    </row>
    <row r="69" spans="1:33" ht="15.75" thickBot="1" x14ac:dyDescent="0.3">
      <c r="A69" s="263"/>
      <c r="B69" s="263"/>
      <c r="C69" s="263"/>
      <c r="D69" s="263"/>
      <c r="E69" s="263"/>
      <c r="F69" s="263"/>
      <c r="G69" s="263" t="s">
        <v>375</v>
      </c>
      <c r="H69" s="263"/>
      <c r="I69" s="266">
        <v>3641.05</v>
      </c>
      <c r="J69" s="265"/>
      <c r="K69" s="266">
        <v>3641.05</v>
      </c>
      <c r="L69" s="265"/>
      <c r="M69" s="266">
        <v>3641.05</v>
      </c>
      <c r="N69" s="265"/>
      <c r="O69" s="266">
        <v>3641.05</v>
      </c>
      <c r="P69" s="265"/>
      <c r="Q69" s="266">
        <v>3641.05</v>
      </c>
      <c r="R69" s="265"/>
      <c r="S69" s="266">
        <v>3641.05</v>
      </c>
      <c r="T69" s="265"/>
      <c r="U69" s="266">
        <v>3641.05</v>
      </c>
      <c r="V69" s="265"/>
      <c r="W69" s="266">
        <v>3641.05</v>
      </c>
      <c r="X69" s="265"/>
      <c r="Y69" s="266">
        <v>3641.05</v>
      </c>
      <c r="Z69" s="265"/>
      <c r="AA69" s="266">
        <v>3641.05</v>
      </c>
      <c r="AB69" s="265"/>
      <c r="AC69" s="266">
        <v>3641.05</v>
      </c>
      <c r="AD69" s="265"/>
      <c r="AE69" s="266">
        <v>3641.05</v>
      </c>
      <c r="AF69" s="265"/>
      <c r="AG69" s="266">
        <v>43692.6</v>
      </c>
    </row>
    <row r="70" spans="1:33" x14ac:dyDescent="0.25">
      <c r="A70" s="263"/>
      <c r="B70" s="263"/>
      <c r="C70" s="263"/>
      <c r="D70" s="263"/>
      <c r="E70" s="263"/>
      <c r="F70" s="263" t="s">
        <v>376</v>
      </c>
      <c r="G70" s="263"/>
      <c r="H70" s="263"/>
      <c r="I70" s="264">
        <v>53049.06</v>
      </c>
      <c r="J70" s="265"/>
      <c r="K70" s="264">
        <v>53049.06</v>
      </c>
      <c r="L70" s="265"/>
      <c r="M70" s="264">
        <v>53049.06</v>
      </c>
      <c r="N70" s="265"/>
      <c r="O70" s="264">
        <v>53049.06</v>
      </c>
      <c r="P70" s="265"/>
      <c r="Q70" s="264">
        <v>53049.06</v>
      </c>
      <c r="R70" s="265"/>
      <c r="S70" s="264">
        <v>53049.06</v>
      </c>
      <c r="T70" s="265"/>
      <c r="U70" s="264">
        <v>53049.06</v>
      </c>
      <c r="V70" s="265"/>
      <c r="W70" s="264">
        <v>53049.06</v>
      </c>
      <c r="X70" s="265"/>
      <c r="Y70" s="264">
        <v>53049.06</v>
      </c>
      <c r="Z70" s="265"/>
      <c r="AA70" s="264">
        <v>53049.06</v>
      </c>
      <c r="AB70" s="265"/>
      <c r="AC70" s="264">
        <v>53049.06</v>
      </c>
      <c r="AD70" s="265"/>
      <c r="AE70" s="264">
        <v>53049.06</v>
      </c>
      <c r="AF70" s="265"/>
      <c r="AG70" s="264">
        <v>636588.72</v>
      </c>
    </row>
    <row r="71" spans="1:33" x14ac:dyDescent="0.25">
      <c r="A71" s="263"/>
      <c r="B71" s="263"/>
      <c r="C71" s="263"/>
      <c r="D71" s="263"/>
      <c r="E71" s="263"/>
      <c r="F71" s="263" t="s">
        <v>377</v>
      </c>
      <c r="G71" s="263"/>
      <c r="H71" s="263"/>
      <c r="I71" s="264">
        <v>103342.84</v>
      </c>
      <c r="J71" s="265"/>
      <c r="K71" s="264">
        <v>103342.84</v>
      </c>
      <c r="L71" s="265"/>
      <c r="M71" s="264">
        <v>103342.84</v>
      </c>
      <c r="N71" s="265"/>
      <c r="O71" s="264">
        <v>103342.84</v>
      </c>
      <c r="P71" s="265"/>
      <c r="Q71" s="264">
        <v>103342.84</v>
      </c>
      <c r="R71" s="265"/>
      <c r="S71" s="264">
        <v>103342.84</v>
      </c>
      <c r="T71" s="265"/>
      <c r="U71" s="264">
        <v>103342.84</v>
      </c>
      <c r="V71" s="265"/>
      <c r="W71" s="264">
        <v>103342.84</v>
      </c>
      <c r="X71" s="265"/>
      <c r="Y71" s="264">
        <v>103342.84</v>
      </c>
      <c r="Z71" s="265"/>
      <c r="AA71" s="264">
        <v>103342.84</v>
      </c>
      <c r="AB71" s="265"/>
      <c r="AC71" s="264">
        <v>103342.84</v>
      </c>
      <c r="AD71" s="265"/>
      <c r="AE71" s="264">
        <v>103342.84</v>
      </c>
      <c r="AF71" s="265"/>
      <c r="AG71" s="264">
        <v>1240114.08</v>
      </c>
    </row>
    <row r="72" spans="1:33" x14ac:dyDescent="0.25">
      <c r="A72" s="263"/>
      <c r="B72" s="263"/>
      <c r="C72" s="263"/>
      <c r="D72" s="263"/>
      <c r="E72" s="263"/>
      <c r="F72" s="263" t="s">
        <v>378</v>
      </c>
      <c r="G72" s="263"/>
      <c r="H72" s="263"/>
      <c r="I72" s="264">
        <v>48887.1</v>
      </c>
      <c r="J72" s="265"/>
      <c r="K72" s="264">
        <v>48887.1</v>
      </c>
      <c r="L72" s="265"/>
      <c r="M72" s="264">
        <v>48887.1</v>
      </c>
      <c r="N72" s="265"/>
      <c r="O72" s="264">
        <v>48887.1</v>
      </c>
      <c r="P72" s="265"/>
      <c r="Q72" s="264">
        <v>48887.1</v>
      </c>
      <c r="R72" s="265"/>
      <c r="S72" s="264">
        <v>48887.1</v>
      </c>
      <c r="T72" s="265"/>
      <c r="U72" s="264">
        <v>48887.1</v>
      </c>
      <c r="V72" s="265"/>
      <c r="W72" s="264">
        <v>48887.1</v>
      </c>
      <c r="X72" s="265"/>
      <c r="Y72" s="264">
        <v>48887.1</v>
      </c>
      <c r="Z72" s="265"/>
      <c r="AA72" s="264">
        <v>48887.1</v>
      </c>
      <c r="AB72" s="265"/>
      <c r="AC72" s="264">
        <v>48887.1</v>
      </c>
      <c r="AD72" s="265"/>
      <c r="AE72" s="264">
        <v>48887.1</v>
      </c>
      <c r="AF72" s="265"/>
      <c r="AG72" s="264">
        <v>586645.19999999995</v>
      </c>
    </row>
    <row r="73" spans="1:33" x14ac:dyDescent="0.25">
      <c r="A73" s="263"/>
      <c r="B73" s="263"/>
      <c r="C73" s="263"/>
      <c r="D73" s="263"/>
      <c r="E73" s="263"/>
      <c r="F73" s="263" t="s">
        <v>379</v>
      </c>
      <c r="G73" s="263"/>
      <c r="H73" s="263"/>
      <c r="I73" s="264">
        <v>54955.53</v>
      </c>
      <c r="J73" s="265"/>
      <c r="K73" s="264">
        <v>54955.53</v>
      </c>
      <c r="L73" s="265"/>
      <c r="M73" s="264">
        <v>54955.53</v>
      </c>
      <c r="N73" s="265"/>
      <c r="O73" s="264">
        <v>54955.53</v>
      </c>
      <c r="P73" s="265"/>
      <c r="Q73" s="264">
        <v>54955.53</v>
      </c>
      <c r="R73" s="265"/>
      <c r="S73" s="264">
        <v>54955.53</v>
      </c>
      <c r="T73" s="265"/>
      <c r="U73" s="264">
        <v>54955.53</v>
      </c>
      <c r="V73" s="265"/>
      <c r="W73" s="264">
        <v>54955.53</v>
      </c>
      <c r="X73" s="265"/>
      <c r="Y73" s="264">
        <v>54955.53</v>
      </c>
      <c r="Z73" s="265"/>
      <c r="AA73" s="264">
        <v>54955.53</v>
      </c>
      <c r="AB73" s="265"/>
      <c r="AC73" s="264">
        <v>54955.53</v>
      </c>
      <c r="AD73" s="265"/>
      <c r="AE73" s="264">
        <v>54955.53</v>
      </c>
      <c r="AF73" s="265"/>
      <c r="AG73" s="264">
        <v>659466.36</v>
      </c>
    </row>
    <row r="74" spans="1:33" x14ac:dyDescent="0.25">
      <c r="A74" s="263"/>
      <c r="B74" s="263"/>
      <c r="C74" s="263"/>
      <c r="D74" s="263"/>
      <c r="E74" s="263"/>
      <c r="F74" s="263" t="s">
        <v>380</v>
      </c>
      <c r="G74" s="263"/>
      <c r="H74" s="263"/>
      <c r="I74" s="264">
        <v>65446.71</v>
      </c>
      <c r="J74" s="265"/>
      <c r="K74" s="264">
        <v>65446.71</v>
      </c>
      <c r="L74" s="265"/>
      <c r="M74" s="264">
        <v>65446.71</v>
      </c>
      <c r="N74" s="265"/>
      <c r="O74" s="264">
        <v>65446.71</v>
      </c>
      <c r="P74" s="265"/>
      <c r="Q74" s="264">
        <v>65446.71</v>
      </c>
      <c r="R74" s="265"/>
      <c r="S74" s="264">
        <v>65446.71</v>
      </c>
      <c r="T74" s="265"/>
      <c r="U74" s="264">
        <v>65446.71</v>
      </c>
      <c r="V74" s="265"/>
      <c r="W74" s="264">
        <v>65446.71</v>
      </c>
      <c r="X74" s="265"/>
      <c r="Y74" s="264">
        <v>65446.71</v>
      </c>
      <c r="Z74" s="265"/>
      <c r="AA74" s="264">
        <v>65446.71</v>
      </c>
      <c r="AB74" s="265"/>
      <c r="AC74" s="264">
        <v>65446.71</v>
      </c>
      <c r="AD74" s="265"/>
      <c r="AE74" s="264">
        <v>65446.71</v>
      </c>
      <c r="AF74" s="265"/>
      <c r="AG74" s="264">
        <v>785360.52</v>
      </c>
    </row>
    <row r="75" spans="1:33" x14ac:dyDescent="0.25">
      <c r="A75" s="263"/>
      <c r="B75" s="263"/>
      <c r="C75" s="263"/>
      <c r="D75" s="263"/>
      <c r="E75" s="263"/>
      <c r="F75" s="263" t="s">
        <v>381</v>
      </c>
      <c r="G75" s="263"/>
      <c r="H75" s="263"/>
      <c r="I75" s="264">
        <v>18689.259999999998</v>
      </c>
      <c r="J75" s="265"/>
      <c r="K75" s="264">
        <v>18689.259999999998</v>
      </c>
      <c r="L75" s="265"/>
      <c r="M75" s="264">
        <v>18689.259999999998</v>
      </c>
      <c r="N75" s="265"/>
      <c r="O75" s="264">
        <v>18689.259999999998</v>
      </c>
      <c r="P75" s="265"/>
      <c r="Q75" s="264">
        <v>18689.259999999998</v>
      </c>
      <c r="R75" s="265"/>
      <c r="S75" s="264">
        <v>18689.259999999998</v>
      </c>
      <c r="T75" s="265"/>
      <c r="U75" s="264">
        <v>18689.259999999998</v>
      </c>
      <c r="V75" s="265"/>
      <c r="W75" s="264">
        <v>18689.259999999998</v>
      </c>
      <c r="X75" s="265"/>
      <c r="Y75" s="264">
        <v>18689.259999999998</v>
      </c>
      <c r="Z75" s="265"/>
      <c r="AA75" s="264">
        <v>18689.259999999998</v>
      </c>
      <c r="AB75" s="265"/>
      <c r="AC75" s="264">
        <v>18689.259999999998</v>
      </c>
      <c r="AD75" s="265"/>
      <c r="AE75" s="264">
        <v>18689.259999999998</v>
      </c>
      <c r="AF75" s="265"/>
      <c r="AG75" s="264">
        <v>224271.12</v>
      </c>
    </row>
    <row r="76" spans="1:33" x14ac:dyDescent="0.25">
      <c r="A76" s="263"/>
      <c r="B76" s="263"/>
      <c r="C76" s="263"/>
      <c r="D76" s="263"/>
      <c r="E76" s="263"/>
      <c r="F76" s="263" t="s">
        <v>382</v>
      </c>
      <c r="G76" s="263"/>
      <c r="H76" s="263"/>
      <c r="I76" s="264">
        <v>32733.71</v>
      </c>
      <c r="J76" s="265"/>
      <c r="K76" s="264">
        <v>32733.71</v>
      </c>
      <c r="L76" s="265"/>
      <c r="M76" s="264">
        <v>32733.71</v>
      </c>
      <c r="N76" s="265"/>
      <c r="O76" s="264">
        <v>32733.71</v>
      </c>
      <c r="P76" s="265"/>
      <c r="Q76" s="264">
        <v>32733.71</v>
      </c>
      <c r="R76" s="265"/>
      <c r="S76" s="264">
        <v>32733.71</v>
      </c>
      <c r="T76" s="265"/>
      <c r="U76" s="264">
        <v>32733.71</v>
      </c>
      <c r="V76" s="265"/>
      <c r="W76" s="264">
        <v>32733.71</v>
      </c>
      <c r="X76" s="265"/>
      <c r="Y76" s="264">
        <v>32733.71</v>
      </c>
      <c r="Z76" s="265"/>
      <c r="AA76" s="264">
        <v>32733.71</v>
      </c>
      <c r="AB76" s="265"/>
      <c r="AC76" s="264">
        <v>32733.71</v>
      </c>
      <c r="AD76" s="265"/>
      <c r="AE76" s="264">
        <v>32733.71</v>
      </c>
      <c r="AF76" s="265"/>
      <c r="AG76" s="264">
        <v>392804.52</v>
      </c>
    </row>
    <row r="77" spans="1:33" x14ac:dyDescent="0.25">
      <c r="A77" s="263"/>
      <c r="B77" s="263"/>
      <c r="C77" s="263"/>
      <c r="D77" s="263"/>
      <c r="E77" s="263"/>
      <c r="F77" s="263" t="s">
        <v>383</v>
      </c>
      <c r="G77" s="263"/>
      <c r="H77" s="263"/>
      <c r="I77" s="264">
        <v>18059.11</v>
      </c>
      <c r="J77" s="265"/>
      <c r="K77" s="264">
        <v>18059.11</v>
      </c>
      <c r="L77" s="265"/>
      <c r="M77" s="264">
        <v>18059.11</v>
      </c>
      <c r="N77" s="265"/>
      <c r="O77" s="264">
        <v>18059.11</v>
      </c>
      <c r="P77" s="265"/>
      <c r="Q77" s="264">
        <v>18059.11</v>
      </c>
      <c r="R77" s="265"/>
      <c r="S77" s="264">
        <v>18059.11</v>
      </c>
      <c r="T77" s="265"/>
      <c r="U77" s="264">
        <v>18059.11</v>
      </c>
      <c r="V77" s="265"/>
      <c r="W77" s="264">
        <v>18059.11</v>
      </c>
      <c r="X77" s="265"/>
      <c r="Y77" s="264">
        <v>18059.11</v>
      </c>
      <c r="Z77" s="265"/>
      <c r="AA77" s="264">
        <v>18059.11</v>
      </c>
      <c r="AB77" s="265"/>
      <c r="AC77" s="264">
        <v>18059.11</v>
      </c>
      <c r="AD77" s="265"/>
      <c r="AE77" s="264">
        <v>18059.11</v>
      </c>
      <c r="AF77" s="265"/>
      <c r="AG77" s="264">
        <v>216709.32</v>
      </c>
    </row>
    <row r="78" spans="1:33" ht="15.75" thickBot="1" x14ac:dyDescent="0.3">
      <c r="A78" s="263"/>
      <c r="B78" s="263"/>
      <c r="C78" s="263"/>
      <c r="D78" s="263"/>
      <c r="E78" s="263"/>
      <c r="F78" s="263" t="s">
        <v>384</v>
      </c>
      <c r="G78" s="263"/>
      <c r="H78" s="263"/>
      <c r="I78" s="266">
        <v>35866.04</v>
      </c>
      <c r="J78" s="265"/>
      <c r="K78" s="266">
        <v>35866.04</v>
      </c>
      <c r="L78" s="265"/>
      <c r="M78" s="266">
        <v>35866.04</v>
      </c>
      <c r="N78" s="265"/>
      <c r="O78" s="266">
        <v>35866.04</v>
      </c>
      <c r="P78" s="265"/>
      <c r="Q78" s="266">
        <v>35866.04</v>
      </c>
      <c r="R78" s="265"/>
      <c r="S78" s="266">
        <v>35866.04</v>
      </c>
      <c r="T78" s="265"/>
      <c r="U78" s="266">
        <v>35866.04</v>
      </c>
      <c r="V78" s="265"/>
      <c r="W78" s="266">
        <v>35866.04</v>
      </c>
      <c r="X78" s="265"/>
      <c r="Y78" s="266">
        <v>35866.04</v>
      </c>
      <c r="Z78" s="265"/>
      <c r="AA78" s="266">
        <v>35866.04</v>
      </c>
      <c r="AB78" s="265"/>
      <c r="AC78" s="266">
        <v>35866.04</v>
      </c>
      <c r="AD78" s="265"/>
      <c r="AE78" s="266">
        <v>35866.04</v>
      </c>
      <c r="AF78" s="265"/>
      <c r="AG78" s="266">
        <v>430392.48</v>
      </c>
    </row>
    <row r="79" spans="1:33" x14ac:dyDescent="0.25">
      <c r="A79" s="263"/>
      <c r="B79" s="263"/>
      <c r="C79" s="263"/>
      <c r="D79" s="263"/>
      <c r="E79" s="263" t="s">
        <v>385</v>
      </c>
      <c r="F79" s="263"/>
      <c r="G79" s="263"/>
      <c r="H79" s="263"/>
      <c r="I79" s="264">
        <v>494046.91</v>
      </c>
      <c r="J79" s="265"/>
      <c r="K79" s="264">
        <v>494046.91</v>
      </c>
      <c r="L79" s="265"/>
      <c r="M79" s="264">
        <v>494046.91</v>
      </c>
      <c r="N79" s="265"/>
      <c r="O79" s="264">
        <v>494046.91</v>
      </c>
      <c r="P79" s="265"/>
      <c r="Q79" s="264">
        <v>494046.91</v>
      </c>
      <c r="R79" s="265"/>
      <c r="S79" s="264">
        <v>494046.91</v>
      </c>
      <c r="T79" s="265"/>
      <c r="U79" s="264">
        <v>494046.91</v>
      </c>
      <c r="V79" s="265"/>
      <c r="W79" s="264">
        <v>494046.91</v>
      </c>
      <c r="X79" s="265"/>
      <c r="Y79" s="264">
        <v>494046.91</v>
      </c>
      <c r="Z79" s="265"/>
      <c r="AA79" s="264">
        <v>494046.91</v>
      </c>
      <c r="AB79" s="265"/>
      <c r="AC79" s="264">
        <v>494046.91</v>
      </c>
      <c r="AD79" s="265"/>
      <c r="AE79" s="264">
        <v>494046.91</v>
      </c>
      <c r="AF79" s="265"/>
      <c r="AG79" s="264">
        <v>5928562.9199999999</v>
      </c>
    </row>
    <row r="80" spans="1:33" x14ac:dyDescent="0.25">
      <c r="A80" s="263"/>
      <c r="B80" s="263"/>
      <c r="C80" s="263"/>
      <c r="D80" s="263"/>
      <c r="E80" s="263" t="s">
        <v>386</v>
      </c>
      <c r="F80" s="263"/>
      <c r="G80" s="263"/>
      <c r="H80" s="263"/>
      <c r="I80" s="264"/>
      <c r="J80" s="265"/>
      <c r="K80" s="264"/>
      <c r="L80" s="265"/>
      <c r="M80" s="264"/>
      <c r="N80" s="265"/>
      <c r="O80" s="264"/>
      <c r="P80" s="265"/>
      <c r="Q80" s="264"/>
      <c r="R80" s="265"/>
      <c r="S80" s="264"/>
      <c r="T80" s="265"/>
      <c r="U80" s="264"/>
      <c r="V80" s="265"/>
      <c r="W80" s="264"/>
      <c r="X80" s="265"/>
      <c r="Y80" s="264"/>
      <c r="Z80" s="265"/>
      <c r="AA80" s="264"/>
      <c r="AB80" s="265"/>
      <c r="AC80" s="264"/>
      <c r="AD80" s="265"/>
      <c r="AE80" s="264"/>
      <c r="AF80" s="265"/>
      <c r="AG80" s="264"/>
    </row>
    <row r="81" spans="1:33" x14ac:dyDescent="0.25">
      <c r="A81" s="263"/>
      <c r="B81" s="263"/>
      <c r="C81" s="263"/>
      <c r="D81" s="263"/>
      <c r="E81" s="263"/>
      <c r="F81" s="263" t="s">
        <v>387</v>
      </c>
      <c r="G81" s="263"/>
      <c r="H81" s="263"/>
      <c r="I81" s="264">
        <v>13961.77</v>
      </c>
      <c r="J81" s="265"/>
      <c r="K81" s="264">
        <v>13961.77</v>
      </c>
      <c r="L81" s="265"/>
      <c r="M81" s="264">
        <v>13961.77</v>
      </c>
      <c r="N81" s="265"/>
      <c r="O81" s="264">
        <v>13961.77</v>
      </c>
      <c r="P81" s="265"/>
      <c r="Q81" s="264">
        <v>13961.77</v>
      </c>
      <c r="R81" s="265"/>
      <c r="S81" s="264">
        <v>13961.77</v>
      </c>
      <c r="T81" s="265"/>
      <c r="U81" s="264">
        <v>13961.77</v>
      </c>
      <c r="V81" s="265"/>
      <c r="W81" s="264">
        <v>13961.77</v>
      </c>
      <c r="X81" s="265"/>
      <c r="Y81" s="264">
        <v>13961.77</v>
      </c>
      <c r="Z81" s="265"/>
      <c r="AA81" s="264">
        <v>13961.77</v>
      </c>
      <c r="AB81" s="265"/>
      <c r="AC81" s="264">
        <v>13961.77</v>
      </c>
      <c r="AD81" s="265"/>
      <c r="AE81" s="264">
        <v>13961.77</v>
      </c>
      <c r="AF81" s="265"/>
      <c r="AG81" s="264">
        <v>167541.24</v>
      </c>
    </row>
    <row r="82" spans="1:33" ht="15.75" thickBot="1" x14ac:dyDescent="0.3">
      <c r="A82" s="263"/>
      <c r="B82" s="263"/>
      <c r="C82" s="263"/>
      <c r="D82" s="263"/>
      <c r="E82" s="263"/>
      <c r="F82" s="263" t="s">
        <v>388</v>
      </c>
      <c r="G82" s="263"/>
      <c r="H82" s="263"/>
      <c r="I82" s="266">
        <v>6987.14</v>
      </c>
      <c r="J82" s="265"/>
      <c r="K82" s="266">
        <v>6987.14</v>
      </c>
      <c r="L82" s="265"/>
      <c r="M82" s="266">
        <v>6987.14</v>
      </c>
      <c r="N82" s="265"/>
      <c r="O82" s="266">
        <v>6987.14</v>
      </c>
      <c r="P82" s="265"/>
      <c r="Q82" s="266">
        <v>6987.14</v>
      </c>
      <c r="R82" s="265"/>
      <c r="S82" s="266">
        <v>6987.14</v>
      </c>
      <c r="T82" s="265"/>
      <c r="U82" s="266">
        <v>6987.14</v>
      </c>
      <c r="V82" s="265"/>
      <c r="W82" s="266">
        <v>6987.14</v>
      </c>
      <c r="X82" s="265"/>
      <c r="Y82" s="266">
        <v>6987.14</v>
      </c>
      <c r="Z82" s="265"/>
      <c r="AA82" s="266">
        <v>6987.14</v>
      </c>
      <c r="AB82" s="265"/>
      <c r="AC82" s="266">
        <v>6987.14</v>
      </c>
      <c r="AD82" s="265"/>
      <c r="AE82" s="266">
        <v>6987.14</v>
      </c>
      <c r="AF82" s="265"/>
      <c r="AG82" s="266">
        <v>83845.679999999993</v>
      </c>
    </row>
    <row r="83" spans="1:33" x14ac:dyDescent="0.25">
      <c r="A83" s="263"/>
      <c r="B83" s="263"/>
      <c r="C83" s="263"/>
      <c r="D83" s="263"/>
      <c r="E83" s="263" t="s">
        <v>389</v>
      </c>
      <c r="F83" s="263"/>
      <c r="G83" s="263"/>
      <c r="H83" s="263"/>
      <c r="I83" s="264">
        <v>20948.91</v>
      </c>
      <c r="J83" s="265"/>
      <c r="K83" s="264">
        <v>20948.91</v>
      </c>
      <c r="L83" s="265"/>
      <c r="M83" s="264">
        <v>20948.91</v>
      </c>
      <c r="N83" s="265"/>
      <c r="O83" s="264">
        <v>20948.91</v>
      </c>
      <c r="P83" s="265"/>
      <c r="Q83" s="264">
        <v>20948.91</v>
      </c>
      <c r="R83" s="265"/>
      <c r="S83" s="264">
        <v>20948.91</v>
      </c>
      <c r="T83" s="265"/>
      <c r="U83" s="264">
        <v>20948.91</v>
      </c>
      <c r="V83" s="265"/>
      <c r="W83" s="264">
        <v>20948.91</v>
      </c>
      <c r="X83" s="265"/>
      <c r="Y83" s="264">
        <v>20948.91</v>
      </c>
      <c r="Z83" s="265"/>
      <c r="AA83" s="264">
        <v>20948.91</v>
      </c>
      <c r="AB83" s="265"/>
      <c r="AC83" s="264">
        <v>20948.91</v>
      </c>
      <c r="AD83" s="265"/>
      <c r="AE83" s="264">
        <v>20948.91</v>
      </c>
      <c r="AF83" s="265"/>
      <c r="AG83" s="264">
        <v>251386.92</v>
      </c>
    </row>
    <row r="84" spans="1:33" x14ac:dyDescent="0.25">
      <c r="A84" s="263"/>
      <c r="B84" s="263"/>
      <c r="C84" s="263"/>
      <c r="D84" s="263"/>
      <c r="E84" s="263" t="s">
        <v>390</v>
      </c>
      <c r="F84" s="263"/>
      <c r="G84" s="263"/>
      <c r="H84" s="263"/>
      <c r="I84" s="264"/>
      <c r="J84" s="265"/>
      <c r="K84" s="264"/>
      <c r="L84" s="265"/>
      <c r="M84" s="264"/>
      <c r="N84" s="265"/>
      <c r="O84" s="264"/>
      <c r="P84" s="265"/>
      <c r="Q84" s="264"/>
      <c r="R84" s="265"/>
      <c r="S84" s="264"/>
      <c r="T84" s="265"/>
      <c r="U84" s="264"/>
      <c r="V84" s="265"/>
      <c r="W84" s="264"/>
      <c r="X84" s="265"/>
      <c r="Y84" s="264"/>
      <c r="Z84" s="265"/>
      <c r="AA84" s="264"/>
      <c r="AB84" s="265"/>
      <c r="AC84" s="264"/>
      <c r="AD84" s="265"/>
      <c r="AE84" s="264"/>
      <c r="AF84" s="265"/>
      <c r="AG84" s="264"/>
    </row>
    <row r="85" spans="1:33" x14ac:dyDescent="0.25">
      <c r="A85" s="263"/>
      <c r="B85" s="263"/>
      <c r="C85" s="263"/>
      <c r="D85" s="263"/>
      <c r="E85" s="263"/>
      <c r="F85" s="263" t="s">
        <v>391</v>
      </c>
      <c r="G85" s="263"/>
      <c r="H85" s="263"/>
      <c r="I85" s="264">
        <v>17503.13</v>
      </c>
      <c r="J85" s="265"/>
      <c r="K85" s="264">
        <v>17503.13</v>
      </c>
      <c r="L85" s="265"/>
      <c r="M85" s="264">
        <v>17503.13</v>
      </c>
      <c r="N85" s="265"/>
      <c r="O85" s="264">
        <v>17503.13</v>
      </c>
      <c r="P85" s="265"/>
      <c r="Q85" s="264">
        <v>17503.13</v>
      </c>
      <c r="R85" s="265"/>
      <c r="S85" s="264">
        <v>17503.13</v>
      </c>
      <c r="T85" s="265"/>
      <c r="U85" s="264">
        <v>17503.13</v>
      </c>
      <c r="V85" s="265"/>
      <c r="W85" s="264">
        <v>17503.13</v>
      </c>
      <c r="X85" s="265"/>
      <c r="Y85" s="264">
        <v>17503.13</v>
      </c>
      <c r="Z85" s="265"/>
      <c r="AA85" s="264">
        <v>17503.13</v>
      </c>
      <c r="AB85" s="265"/>
      <c r="AC85" s="264">
        <v>17503.13</v>
      </c>
      <c r="AD85" s="265"/>
      <c r="AE85" s="264">
        <v>17503.13</v>
      </c>
      <c r="AF85" s="265"/>
      <c r="AG85" s="264">
        <v>210037.56</v>
      </c>
    </row>
    <row r="86" spans="1:33" x14ac:dyDescent="0.25">
      <c r="A86" s="263"/>
      <c r="B86" s="263"/>
      <c r="C86" s="263"/>
      <c r="D86" s="263"/>
      <c r="E86" s="263"/>
      <c r="F86" s="263" t="s">
        <v>392</v>
      </c>
      <c r="G86" s="263"/>
      <c r="H86" s="263"/>
      <c r="I86" s="264">
        <v>1500</v>
      </c>
      <c r="J86" s="265"/>
      <c r="K86" s="264">
        <v>1500</v>
      </c>
      <c r="L86" s="265"/>
      <c r="M86" s="264">
        <v>1500</v>
      </c>
      <c r="N86" s="265"/>
      <c r="O86" s="264">
        <v>1500</v>
      </c>
      <c r="P86" s="265"/>
      <c r="Q86" s="264">
        <v>1500</v>
      </c>
      <c r="R86" s="265"/>
      <c r="S86" s="264">
        <v>1500</v>
      </c>
      <c r="T86" s="265"/>
      <c r="U86" s="264">
        <v>1500</v>
      </c>
      <c r="V86" s="265"/>
      <c r="W86" s="264">
        <v>1500</v>
      </c>
      <c r="X86" s="265"/>
      <c r="Y86" s="264">
        <v>1500</v>
      </c>
      <c r="Z86" s="265"/>
      <c r="AA86" s="264">
        <v>1500</v>
      </c>
      <c r="AB86" s="265"/>
      <c r="AC86" s="264">
        <v>1500</v>
      </c>
      <c r="AD86" s="265"/>
      <c r="AE86" s="264">
        <v>1500</v>
      </c>
      <c r="AF86" s="265"/>
      <c r="AG86" s="264">
        <v>18000</v>
      </c>
    </row>
    <row r="87" spans="1:33" ht="15.75" thickBot="1" x14ac:dyDescent="0.3">
      <c r="A87" s="263"/>
      <c r="B87" s="263"/>
      <c r="C87" s="263"/>
      <c r="D87" s="263"/>
      <c r="E87" s="263"/>
      <c r="F87" s="263" t="s">
        <v>393</v>
      </c>
      <c r="G87" s="263"/>
      <c r="H87" s="263"/>
      <c r="I87" s="266">
        <v>12811.33</v>
      </c>
      <c r="J87" s="265"/>
      <c r="K87" s="266">
        <v>12811.33</v>
      </c>
      <c r="L87" s="265"/>
      <c r="M87" s="266">
        <v>12811.33</v>
      </c>
      <c r="N87" s="265"/>
      <c r="O87" s="266">
        <v>12811.33</v>
      </c>
      <c r="P87" s="265"/>
      <c r="Q87" s="266">
        <v>12811.33</v>
      </c>
      <c r="R87" s="265"/>
      <c r="S87" s="266">
        <v>12811.33</v>
      </c>
      <c r="T87" s="265"/>
      <c r="U87" s="266">
        <v>12811.33</v>
      </c>
      <c r="V87" s="265"/>
      <c r="W87" s="266">
        <v>12811.33</v>
      </c>
      <c r="X87" s="265"/>
      <c r="Y87" s="266">
        <v>12811.33</v>
      </c>
      <c r="Z87" s="265"/>
      <c r="AA87" s="266">
        <v>12811.33</v>
      </c>
      <c r="AB87" s="265"/>
      <c r="AC87" s="266">
        <v>12811.33</v>
      </c>
      <c r="AD87" s="265"/>
      <c r="AE87" s="266">
        <v>12811.33</v>
      </c>
      <c r="AF87" s="265"/>
      <c r="AG87" s="266">
        <v>153735.96</v>
      </c>
    </row>
    <row r="88" spans="1:33" x14ac:dyDescent="0.25">
      <c r="A88" s="263"/>
      <c r="B88" s="263"/>
      <c r="C88" s="263"/>
      <c r="D88" s="263"/>
      <c r="E88" s="263" t="s">
        <v>394</v>
      </c>
      <c r="F88" s="263"/>
      <c r="G88" s="263"/>
      <c r="H88" s="263"/>
      <c r="I88" s="264">
        <v>31814.46</v>
      </c>
      <c r="J88" s="265"/>
      <c r="K88" s="264">
        <v>31814.46</v>
      </c>
      <c r="L88" s="265"/>
      <c r="M88" s="264">
        <v>31814.46</v>
      </c>
      <c r="N88" s="265"/>
      <c r="O88" s="264">
        <v>31814.46</v>
      </c>
      <c r="P88" s="265"/>
      <c r="Q88" s="264">
        <v>31814.46</v>
      </c>
      <c r="R88" s="265"/>
      <c r="S88" s="264">
        <v>31814.46</v>
      </c>
      <c r="T88" s="265"/>
      <c r="U88" s="264">
        <v>31814.46</v>
      </c>
      <c r="V88" s="265"/>
      <c r="W88" s="264">
        <v>31814.46</v>
      </c>
      <c r="X88" s="265"/>
      <c r="Y88" s="264">
        <v>31814.46</v>
      </c>
      <c r="Z88" s="265"/>
      <c r="AA88" s="264">
        <v>31814.46</v>
      </c>
      <c r="AB88" s="265"/>
      <c r="AC88" s="264">
        <v>31814.46</v>
      </c>
      <c r="AD88" s="265"/>
      <c r="AE88" s="264">
        <v>31814.46</v>
      </c>
      <c r="AF88" s="265"/>
      <c r="AG88" s="264">
        <v>381773.52</v>
      </c>
    </row>
    <row r="89" spans="1:33" x14ac:dyDescent="0.25">
      <c r="A89" s="263"/>
      <c r="B89" s="263"/>
      <c r="C89" s="263"/>
      <c r="D89" s="263"/>
      <c r="E89" s="263" t="s">
        <v>395</v>
      </c>
      <c r="F89" s="263"/>
      <c r="G89" s="263"/>
      <c r="H89" s="263"/>
      <c r="I89" s="264">
        <v>30385.42</v>
      </c>
      <c r="J89" s="265"/>
      <c r="K89" s="264">
        <v>30385.42</v>
      </c>
      <c r="L89" s="265"/>
      <c r="M89" s="264">
        <v>30385.42</v>
      </c>
      <c r="N89" s="265"/>
      <c r="O89" s="264">
        <v>30385.42</v>
      </c>
      <c r="P89" s="265"/>
      <c r="Q89" s="264">
        <v>30385.42</v>
      </c>
      <c r="R89" s="265"/>
      <c r="S89" s="264">
        <v>33841.42</v>
      </c>
      <c r="T89" s="265"/>
      <c r="U89" s="264">
        <v>30385.42</v>
      </c>
      <c r="V89" s="265"/>
      <c r="W89" s="264">
        <v>30385.42</v>
      </c>
      <c r="X89" s="265"/>
      <c r="Y89" s="264">
        <v>30385.42</v>
      </c>
      <c r="Z89" s="265"/>
      <c r="AA89" s="264">
        <v>30385.42</v>
      </c>
      <c r="AB89" s="265"/>
      <c r="AC89" s="264">
        <v>30385.42</v>
      </c>
      <c r="AD89" s="265"/>
      <c r="AE89" s="264">
        <v>30385.42</v>
      </c>
      <c r="AF89" s="265"/>
      <c r="AG89" s="264">
        <v>368081.04</v>
      </c>
    </row>
    <row r="90" spans="1:33" ht="15.75" thickBot="1" x14ac:dyDescent="0.3">
      <c r="A90" s="263"/>
      <c r="B90" s="263"/>
      <c r="C90" s="263"/>
      <c r="D90" s="263"/>
      <c r="E90" s="263" t="s">
        <v>396</v>
      </c>
      <c r="F90" s="263"/>
      <c r="G90" s="263"/>
      <c r="H90" s="263"/>
      <c r="I90" s="266">
        <v>8303.18</v>
      </c>
      <c r="J90" s="265"/>
      <c r="K90" s="266">
        <v>8303.18</v>
      </c>
      <c r="L90" s="265"/>
      <c r="M90" s="266">
        <v>8303.18</v>
      </c>
      <c r="N90" s="265"/>
      <c r="O90" s="266">
        <v>8303.18</v>
      </c>
      <c r="P90" s="265"/>
      <c r="Q90" s="266">
        <v>8303.18</v>
      </c>
      <c r="R90" s="265"/>
      <c r="S90" s="266">
        <v>8303.18</v>
      </c>
      <c r="T90" s="265"/>
      <c r="U90" s="266">
        <v>8303.18</v>
      </c>
      <c r="V90" s="265"/>
      <c r="W90" s="266">
        <v>8303.18</v>
      </c>
      <c r="X90" s="265"/>
      <c r="Y90" s="266">
        <v>8303.18</v>
      </c>
      <c r="Z90" s="265"/>
      <c r="AA90" s="266">
        <v>8303.18</v>
      </c>
      <c r="AB90" s="265"/>
      <c r="AC90" s="266">
        <v>8303.18</v>
      </c>
      <c r="AD90" s="265"/>
      <c r="AE90" s="266">
        <v>213869.01</v>
      </c>
      <c r="AF90" s="265"/>
      <c r="AG90" s="266">
        <v>305203.99</v>
      </c>
    </row>
    <row r="91" spans="1:33" x14ac:dyDescent="0.25">
      <c r="A91" s="263"/>
      <c r="B91" s="263"/>
      <c r="C91" s="263"/>
      <c r="D91" s="263" t="s">
        <v>397</v>
      </c>
      <c r="E91" s="263"/>
      <c r="F91" s="263"/>
      <c r="G91" s="263"/>
      <c r="H91" s="263"/>
      <c r="I91" s="264">
        <v>734083.33</v>
      </c>
      <c r="J91" s="265"/>
      <c r="K91" s="264">
        <v>734083.33</v>
      </c>
      <c r="L91" s="265"/>
      <c r="M91" s="264">
        <v>734083.33</v>
      </c>
      <c r="N91" s="265"/>
      <c r="O91" s="264">
        <v>734083.33</v>
      </c>
      <c r="P91" s="265"/>
      <c r="Q91" s="264">
        <v>734483.33</v>
      </c>
      <c r="R91" s="265"/>
      <c r="S91" s="264">
        <v>734083.33</v>
      </c>
      <c r="T91" s="265"/>
      <c r="U91" s="264">
        <v>734083.33</v>
      </c>
      <c r="V91" s="265"/>
      <c r="W91" s="264">
        <v>734083.33</v>
      </c>
      <c r="X91" s="265"/>
      <c r="Y91" s="264">
        <v>734083.33</v>
      </c>
      <c r="Z91" s="265"/>
      <c r="AA91" s="264">
        <v>734083.33</v>
      </c>
      <c r="AB91" s="265"/>
      <c r="AC91" s="264">
        <v>734083.33</v>
      </c>
      <c r="AD91" s="265"/>
      <c r="AE91" s="264">
        <v>939649.16</v>
      </c>
      <c r="AF91" s="265"/>
      <c r="AG91" s="264">
        <v>9014965.7899999991</v>
      </c>
    </row>
    <row r="92" spans="1:33" x14ac:dyDescent="0.25">
      <c r="A92" s="263"/>
      <c r="B92" s="263"/>
      <c r="C92" s="263"/>
      <c r="D92" s="263" t="s">
        <v>183</v>
      </c>
      <c r="E92" s="263"/>
      <c r="F92" s="263"/>
      <c r="G92" s="263"/>
      <c r="H92" s="263"/>
      <c r="I92" s="264"/>
      <c r="J92" s="265"/>
      <c r="K92" s="264"/>
      <c r="L92" s="265"/>
      <c r="M92" s="264"/>
      <c r="N92" s="265"/>
      <c r="O92" s="264"/>
      <c r="P92" s="265"/>
      <c r="Q92" s="264"/>
      <c r="R92" s="265"/>
      <c r="S92" s="264"/>
      <c r="T92" s="265"/>
      <c r="U92" s="264"/>
      <c r="V92" s="265"/>
      <c r="W92" s="264"/>
      <c r="X92" s="265"/>
      <c r="Y92" s="264"/>
      <c r="Z92" s="265"/>
      <c r="AA92" s="264"/>
      <c r="AB92" s="265"/>
      <c r="AC92" s="264"/>
      <c r="AD92" s="265"/>
      <c r="AE92" s="264"/>
      <c r="AF92" s="265"/>
      <c r="AG92" s="264"/>
    </row>
    <row r="93" spans="1:33" x14ac:dyDescent="0.25">
      <c r="A93" s="263"/>
      <c r="B93" s="263"/>
      <c r="C93" s="263"/>
      <c r="D93" s="263"/>
      <c r="E93" s="263" t="s">
        <v>398</v>
      </c>
      <c r="F93" s="263"/>
      <c r="G93" s="263"/>
      <c r="H93" s="263"/>
      <c r="I93" s="264"/>
      <c r="J93" s="265"/>
      <c r="K93" s="264"/>
      <c r="L93" s="265"/>
      <c r="M93" s="264"/>
      <c r="N93" s="265"/>
      <c r="O93" s="264"/>
      <c r="P93" s="265"/>
      <c r="Q93" s="264"/>
      <c r="R93" s="265"/>
      <c r="S93" s="264"/>
      <c r="T93" s="265"/>
      <c r="U93" s="264"/>
      <c r="V93" s="265"/>
      <c r="W93" s="264"/>
      <c r="X93" s="265"/>
      <c r="Y93" s="264"/>
      <c r="Z93" s="265"/>
      <c r="AA93" s="264"/>
      <c r="AB93" s="265"/>
      <c r="AC93" s="264"/>
      <c r="AD93" s="265"/>
      <c r="AE93" s="264"/>
      <c r="AF93" s="265"/>
      <c r="AG93" s="264"/>
    </row>
    <row r="94" spans="1:33" x14ac:dyDescent="0.25">
      <c r="A94" s="263"/>
      <c r="B94" s="263"/>
      <c r="C94" s="263"/>
      <c r="D94" s="263"/>
      <c r="E94" s="263"/>
      <c r="F94" s="263" t="s">
        <v>399</v>
      </c>
      <c r="G94" s="263"/>
      <c r="H94" s="263"/>
      <c r="I94" s="264">
        <v>242.52</v>
      </c>
      <c r="J94" s="265"/>
      <c r="K94" s="264">
        <v>0</v>
      </c>
      <c r="L94" s="265"/>
      <c r="M94" s="264">
        <v>0</v>
      </c>
      <c r="N94" s="265"/>
      <c r="O94" s="264">
        <v>242.52</v>
      </c>
      <c r="P94" s="265"/>
      <c r="Q94" s="264">
        <v>0</v>
      </c>
      <c r="R94" s="265"/>
      <c r="S94" s="264">
        <v>0</v>
      </c>
      <c r="T94" s="265"/>
      <c r="U94" s="264">
        <v>242.52</v>
      </c>
      <c r="V94" s="265"/>
      <c r="W94" s="264">
        <v>0</v>
      </c>
      <c r="X94" s="265"/>
      <c r="Y94" s="264">
        <v>0</v>
      </c>
      <c r="Z94" s="265"/>
      <c r="AA94" s="264">
        <v>298.52</v>
      </c>
      <c r="AB94" s="265"/>
      <c r="AC94" s="264">
        <v>33</v>
      </c>
      <c r="AD94" s="265"/>
      <c r="AE94" s="264">
        <v>0</v>
      </c>
      <c r="AF94" s="265"/>
      <c r="AG94" s="264">
        <v>1059.08</v>
      </c>
    </row>
    <row r="95" spans="1:33" ht="15.75" thickBot="1" x14ac:dyDescent="0.3">
      <c r="A95" s="263"/>
      <c r="B95" s="263"/>
      <c r="C95" s="263"/>
      <c r="D95" s="263"/>
      <c r="E95" s="263"/>
      <c r="F95" s="263" t="s">
        <v>400</v>
      </c>
      <c r="G95" s="263"/>
      <c r="H95" s="263"/>
      <c r="I95" s="266">
        <v>104339.98</v>
      </c>
      <c r="J95" s="265"/>
      <c r="K95" s="266">
        <v>104197.49</v>
      </c>
      <c r="L95" s="265"/>
      <c r="M95" s="266">
        <v>102835</v>
      </c>
      <c r="N95" s="265"/>
      <c r="O95" s="266">
        <v>105397.33</v>
      </c>
      <c r="P95" s="265"/>
      <c r="Q95" s="266">
        <v>128309.72</v>
      </c>
      <c r="R95" s="265"/>
      <c r="S95" s="266">
        <v>86445.759999999995</v>
      </c>
      <c r="T95" s="265"/>
      <c r="U95" s="266">
        <v>106782.05</v>
      </c>
      <c r="V95" s="265"/>
      <c r="W95" s="266">
        <v>105894.82</v>
      </c>
      <c r="X95" s="265"/>
      <c r="Y95" s="266">
        <v>83978.97</v>
      </c>
      <c r="Z95" s="265"/>
      <c r="AA95" s="266">
        <v>102605.14</v>
      </c>
      <c r="AB95" s="265"/>
      <c r="AC95" s="266">
        <v>100020.25</v>
      </c>
      <c r="AD95" s="265"/>
      <c r="AE95" s="266">
        <v>120680.95</v>
      </c>
      <c r="AF95" s="265"/>
      <c r="AG95" s="266">
        <v>1251487.46</v>
      </c>
    </row>
    <row r="96" spans="1:33" x14ac:dyDescent="0.25">
      <c r="A96" s="263"/>
      <c r="B96" s="263"/>
      <c r="C96" s="263"/>
      <c r="D96" s="263"/>
      <c r="E96" s="263" t="s">
        <v>401</v>
      </c>
      <c r="F96" s="263"/>
      <c r="G96" s="263"/>
      <c r="H96" s="263"/>
      <c r="I96" s="264">
        <v>104582.5</v>
      </c>
      <c r="J96" s="265"/>
      <c r="K96" s="264">
        <v>104197.49</v>
      </c>
      <c r="L96" s="265"/>
      <c r="M96" s="264">
        <v>102835</v>
      </c>
      <c r="N96" s="265"/>
      <c r="O96" s="264">
        <v>105639.85</v>
      </c>
      <c r="P96" s="265"/>
      <c r="Q96" s="264">
        <v>128309.72</v>
      </c>
      <c r="R96" s="265"/>
      <c r="S96" s="264">
        <v>86445.759999999995</v>
      </c>
      <c r="T96" s="265"/>
      <c r="U96" s="264">
        <v>107024.57</v>
      </c>
      <c r="V96" s="265"/>
      <c r="W96" s="264">
        <v>105894.82</v>
      </c>
      <c r="X96" s="265"/>
      <c r="Y96" s="264">
        <v>83978.97</v>
      </c>
      <c r="Z96" s="265"/>
      <c r="AA96" s="264">
        <v>102903.66</v>
      </c>
      <c r="AB96" s="265"/>
      <c r="AC96" s="264">
        <v>100053.25</v>
      </c>
      <c r="AD96" s="265"/>
      <c r="AE96" s="264">
        <v>120680.95</v>
      </c>
      <c r="AF96" s="265"/>
      <c r="AG96" s="264">
        <v>1252546.54</v>
      </c>
    </row>
    <row r="97" spans="1:33" x14ac:dyDescent="0.25">
      <c r="A97" s="263"/>
      <c r="B97" s="263"/>
      <c r="C97" s="263"/>
      <c r="D97" s="263"/>
      <c r="E97" s="263" t="s">
        <v>402</v>
      </c>
      <c r="F97" s="263"/>
      <c r="G97" s="263"/>
      <c r="H97" s="263"/>
      <c r="I97" s="264"/>
      <c r="J97" s="265"/>
      <c r="K97" s="264"/>
      <c r="L97" s="265"/>
      <c r="M97" s="264"/>
      <c r="N97" s="265"/>
      <c r="O97" s="264"/>
      <c r="P97" s="265"/>
      <c r="Q97" s="264"/>
      <c r="R97" s="265"/>
      <c r="S97" s="264"/>
      <c r="T97" s="265"/>
      <c r="U97" s="264"/>
      <c r="V97" s="265"/>
      <c r="W97" s="264"/>
      <c r="X97" s="265"/>
      <c r="Y97" s="264"/>
      <c r="Z97" s="265"/>
      <c r="AA97" s="264"/>
      <c r="AB97" s="265"/>
      <c r="AC97" s="264"/>
      <c r="AD97" s="265"/>
      <c r="AE97" s="264"/>
      <c r="AF97" s="265"/>
      <c r="AG97" s="264"/>
    </row>
    <row r="98" spans="1:33" x14ac:dyDescent="0.25">
      <c r="A98" s="263"/>
      <c r="B98" s="263"/>
      <c r="C98" s="263"/>
      <c r="D98" s="263"/>
      <c r="E98" s="263"/>
      <c r="F98" s="263" t="s">
        <v>403</v>
      </c>
      <c r="G98" s="263"/>
      <c r="H98" s="263"/>
      <c r="I98" s="264">
        <v>750.93</v>
      </c>
      <c r="J98" s="265"/>
      <c r="K98" s="264">
        <v>372.18</v>
      </c>
      <c r="L98" s="265"/>
      <c r="M98" s="264">
        <v>765.07</v>
      </c>
      <c r="N98" s="265"/>
      <c r="O98" s="264">
        <v>846.28</v>
      </c>
      <c r="P98" s="265"/>
      <c r="Q98" s="264">
        <v>675.84</v>
      </c>
      <c r="R98" s="265"/>
      <c r="S98" s="264">
        <v>342.4</v>
      </c>
      <c r="T98" s="265"/>
      <c r="U98" s="264">
        <v>342.4</v>
      </c>
      <c r="V98" s="265"/>
      <c r="W98" s="264">
        <v>243.67</v>
      </c>
      <c r="X98" s="265"/>
      <c r="Y98" s="264">
        <v>318.14999999999998</v>
      </c>
      <c r="Z98" s="265"/>
      <c r="AA98" s="264">
        <v>318.14999999999998</v>
      </c>
      <c r="AB98" s="265"/>
      <c r="AC98" s="264">
        <v>300.27999999999997</v>
      </c>
      <c r="AD98" s="265"/>
      <c r="AE98" s="264">
        <v>3221.28</v>
      </c>
      <c r="AF98" s="265"/>
      <c r="AG98" s="264">
        <v>8496.6299999999992</v>
      </c>
    </row>
    <row r="99" spans="1:33" x14ac:dyDescent="0.25">
      <c r="A99" s="263"/>
      <c r="B99" s="263"/>
      <c r="C99" s="263"/>
      <c r="D99" s="263"/>
      <c r="E99" s="263"/>
      <c r="F99" s="263" t="s">
        <v>404</v>
      </c>
      <c r="G99" s="263"/>
      <c r="H99" s="263"/>
      <c r="I99" s="264">
        <v>13584.37</v>
      </c>
      <c r="J99" s="265"/>
      <c r="K99" s="264">
        <v>6222.34</v>
      </c>
      <c r="L99" s="265"/>
      <c r="M99" s="264">
        <v>8227.74</v>
      </c>
      <c r="N99" s="265"/>
      <c r="O99" s="264">
        <v>7504.55</v>
      </c>
      <c r="P99" s="265"/>
      <c r="Q99" s="264">
        <v>9532.5</v>
      </c>
      <c r="R99" s="265"/>
      <c r="S99" s="264">
        <v>6858.57</v>
      </c>
      <c r="T99" s="265"/>
      <c r="U99" s="264">
        <v>7017.12</v>
      </c>
      <c r="V99" s="265"/>
      <c r="W99" s="264">
        <v>6916.06</v>
      </c>
      <c r="X99" s="265"/>
      <c r="Y99" s="264">
        <v>5493.3</v>
      </c>
      <c r="Z99" s="265"/>
      <c r="AA99" s="264">
        <v>6737.67</v>
      </c>
      <c r="AB99" s="265"/>
      <c r="AC99" s="264">
        <v>6858.57</v>
      </c>
      <c r="AD99" s="265"/>
      <c r="AE99" s="264">
        <v>6997.25</v>
      </c>
      <c r="AF99" s="265"/>
      <c r="AG99" s="264">
        <v>91950.04</v>
      </c>
    </row>
    <row r="100" spans="1:33" x14ac:dyDescent="0.25">
      <c r="A100" s="263"/>
      <c r="B100" s="263"/>
      <c r="C100" s="263"/>
      <c r="D100" s="263"/>
      <c r="E100" s="263"/>
      <c r="F100" s="263" t="s">
        <v>405</v>
      </c>
      <c r="G100" s="263"/>
      <c r="H100" s="263"/>
      <c r="I100" s="264">
        <v>500</v>
      </c>
      <c r="J100" s="265"/>
      <c r="K100" s="264">
        <v>500</v>
      </c>
      <c r="L100" s="265"/>
      <c r="M100" s="264">
        <v>500</v>
      </c>
      <c r="N100" s="265"/>
      <c r="O100" s="264">
        <v>500</v>
      </c>
      <c r="P100" s="265"/>
      <c r="Q100" s="264">
        <v>0</v>
      </c>
      <c r="R100" s="265"/>
      <c r="S100" s="264">
        <v>0</v>
      </c>
      <c r="T100" s="265"/>
      <c r="U100" s="264">
        <v>0</v>
      </c>
      <c r="V100" s="265"/>
      <c r="W100" s="264">
        <v>0</v>
      </c>
      <c r="X100" s="265"/>
      <c r="Y100" s="264">
        <v>0</v>
      </c>
      <c r="Z100" s="265"/>
      <c r="AA100" s="264">
        <v>1000</v>
      </c>
      <c r="AB100" s="265"/>
      <c r="AC100" s="264">
        <v>500</v>
      </c>
      <c r="AD100" s="265"/>
      <c r="AE100" s="264">
        <v>0</v>
      </c>
      <c r="AF100" s="265"/>
      <c r="AG100" s="264">
        <v>3500</v>
      </c>
    </row>
    <row r="101" spans="1:33" x14ac:dyDescent="0.25">
      <c r="A101" s="263"/>
      <c r="B101" s="263"/>
      <c r="C101" s="263"/>
      <c r="D101" s="263"/>
      <c r="E101" s="263"/>
      <c r="F101" s="263" t="s">
        <v>406</v>
      </c>
      <c r="G101" s="263"/>
      <c r="H101" s="263"/>
      <c r="I101" s="264">
        <v>8869.11</v>
      </c>
      <c r="J101" s="265"/>
      <c r="K101" s="264">
        <v>0</v>
      </c>
      <c r="L101" s="265"/>
      <c r="M101" s="264">
        <v>4436.68</v>
      </c>
      <c r="N101" s="265"/>
      <c r="O101" s="264">
        <v>4436.68</v>
      </c>
      <c r="P101" s="265"/>
      <c r="Q101" s="264">
        <v>4436.68</v>
      </c>
      <c r="R101" s="265"/>
      <c r="S101" s="264">
        <v>4436.68</v>
      </c>
      <c r="T101" s="265"/>
      <c r="U101" s="264">
        <v>2722.98</v>
      </c>
      <c r="V101" s="265"/>
      <c r="W101" s="264">
        <v>1878.86</v>
      </c>
      <c r="X101" s="265"/>
      <c r="Y101" s="264">
        <v>2593.09</v>
      </c>
      <c r="Z101" s="265"/>
      <c r="AA101" s="264">
        <v>2593.09</v>
      </c>
      <c r="AB101" s="265"/>
      <c r="AC101" s="264">
        <v>2593.09</v>
      </c>
      <c r="AD101" s="265"/>
      <c r="AE101" s="264">
        <v>2380.0700000000002</v>
      </c>
      <c r="AF101" s="265"/>
      <c r="AG101" s="264">
        <v>41377.01</v>
      </c>
    </row>
    <row r="102" spans="1:33" x14ac:dyDescent="0.25">
      <c r="A102" s="263"/>
      <c r="B102" s="263"/>
      <c r="C102" s="263"/>
      <c r="D102" s="263"/>
      <c r="E102" s="263"/>
      <c r="F102" s="263" t="s">
        <v>407</v>
      </c>
      <c r="G102" s="263"/>
      <c r="H102" s="263"/>
      <c r="I102" s="264">
        <v>1423.06</v>
      </c>
      <c r="J102" s="265"/>
      <c r="K102" s="264">
        <v>60.16</v>
      </c>
      <c r="L102" s="265"/>
      <c r="M102" s="264">
        <v>58.28</v>
      </c>
      <c r="N102" s="265"/>
      <c r="O102" s="264">
        <v>1051.58</v>
      </c>
      <c r="P102" s="265"/>
      <c r="Q102" s="264">
        <v>56.4</v>
      </c>
      <c r="R102" s="265"/>
      <c r="S102" s="264">
        <v>54.52</v>
      </c>
      <c r="T102" s="265"/>
      <c r="U102" s="264">
        <v>678.22</v>
      </c>
      <c r="V102" s="265"/>
      <c r="W102" s="264">
        <v>60.16</v>
      </c>
      <c r="X102" s="265"/>
      <c r="Y102" s="264">
        <v>58.28</v>
      </c>
      <c r="Z102" s="265"/>
      <c r="AA102" s="264">
        <v>927.88</v>
      </c>
      <c r="AB102" s="265"/>
      <c r="AC102" s="264">
        <v>58.28</v>
      </c>
      <c r="AD102" s="265"/>
      <c r="AE102" s="264">
        <v>977.14</v>
      </c>
      <c r="AF102" s="265"/>
      <c r="AG102" s="264">
        <v>5463.96</v>
      </c>
    </row>
    <row r="103" spans="1:33" ht="15.75" thickBot="1" x14ac:dyDescent="0.3">
      <c r="A103" s="263"/>
      <c r="B103" s="263"/>
      <c r="C103" s="263"/>
      <c r="D103" s="263"/>
      <c r="E103" s="263"/>
      <c r="F103" s="263" t="s">
        <v>408</v>
      </c>
      <c r="G103" s="263"/>
      <c r="H103" s="263"/>
      <c r="I103" s="266">
        <v>55</v>
      </c>
      <c r="J103" s="265"/>
      <c r="K103" s="266">
        <v>0</v>
      </c>
      <c r="L103" s="265"/>
      <c r="M103" s="266">
        <v>0</v>
      </c>
      <c r="N103" s="265"/>
      <c r="O103" s="266">
        <v>0</v>
      </c>
      <c r="P103" s="265"/>
      <c r="Q103" s="266">
        <v>0</v>
      </c>
      <c r="R103" s="265"/>
      <c r="S103" s="266">
        <v>0</v>
      </c>
      <c r="T103" s="265"/>
      <c r="U103" s="266">
        <v>0</v>
      </c>
      <c r="V103" s="265"/>
      <c r="W103" s="266">
        <v>0</v>
      </c>
      <c r="X103" s="265"/>
      <c r="Y103" s="266">
        <v>0</v>
      </c>
      <c r="Z103" s="265"/>
      <c r="AA103" s="266">
        <v>0</v>
      </c>
      <c r="AB103" s="265"/>
      <c r="AC103" s="266">
        <v>0</v>
      </c>
      <c r="AD103" s="265"/>
      <c r="AE103" s="266">
        <v>0</v>
      </c>
      <c r="AF103" s="265"/>
      <c r="AG103" s="266">
        <v>55</v>
      </c>
    </row>
    <row r="104" spans="1:33" x14ac:dyDescent="0.25">
      <c r="A104" s="263"/>
      <c r="B104" s="263"/>
      <c r="C104" s="263"/>
      <c r="D104" s="263"/>
      <c r="E104" s="263" t="s">
        <v>409</v>
      </c>
      <c r="F104" s="263"/>
      <c r="G104" s="263"/>
      <c r="H104" s="263"/>
      <c r="I104" s="264">
        <v>25182.47</v>
      </c>
      <c r="J104" s="265"/>
      <c r="K104" s="264">
        <v>7154.68</v>
      </c>
      <c r="L104" s="265"/>
      <c r="M104" s="264">
        <v>13987.77</v>
      </c>
      <c r="N104" s="265"/>
      <c r="O104" s="264">
        <v>14339.09</v>
      </c>
      <c r="P104" s="265"/>
      <c r="Q104" s="264">
        <v>14701.42</v>
      </c>
      <c r="R104" s="265"/>
      <c r="S104" s="264">
        <v>11692.17</v>
      </c>
      <c r="T104" s="265"/>
      <c r="U104" s="264">
        <v>10760.72</v>
      </c>
      <c r="V104" s="265"/>
      <c r="W104" s="264">
        <v>9098.75</v>
      </c>
      <c r="X104" s="265"/>
      <c r="Y104" s="264">
        <v>8462.82</v>
      </c>
      <c r="Z104" s="265"/>
      <c r="AA104" s="264">
        <v>11576.79</v>
      </c>
      <c r="AB104" s="265"/>
      <c r="AC104" s="264">
        <v>10310.219999999999</v>
      </c>
      <c r="AD104" s="265"/>
      <c r="AE104" s="264">
        <v>13575.74</v>
      </c>
      <c r="AF104" s="265"/>
      <c r="AG104" s="264">
        <v>150842.64000000001</v>
      </c>
    </row>
    <row r="105" spans="1:33" x14ac:dyDescent="0.25">
      <c r="A105" s="263"/>
      <c r="B105" s="263"/>
      <c r="C105" s="263"/>
      <c r="D105" s="263"/>
      <c r="E105" s="263" t="s">
        <v>410</v>
      </c>
      <c r="F105" s="263"/>
      <c r="G105" s="263"/>
      <c r="H105" s="263"/>
      <c r="I105" s="264">
        <v>0</v>
      </c>
      <c r="J105" s="265"/>
      <c r="K105" s="264">
        <v>0</v>
      </c>
      <c r="L105" s="265"/>
      <c r="M105" s="264">
        <v>0</v>
      </c>
      <c r="N105" s="265"/>
      <c r="O105" s="264">
        <v>0</v>
      </c>
      <c r="P105" s="265"/>
      <c r="Q105" s="264">
        <v>0</v>
      </c>
      <c r="R105" s="265"/>
      <c r="S105" s="264">
        <v>0</v>
      </c>
      <c r="T105" s="265"/>
      <c r="U105" s="264">
        <v>0</v>
      </c>
      <c r="V105" s="265"/>
      <c r="W105" s="264">
        <v>0</v>
      </c>
      <c r="X105" s="265"/>
      <c r="Y105" s="264">
        <v>0</v>
      </c>
      <c r="Z105" s="265"/>
      <c r="AA105" s="264">
        <v>10721.98</v>
      </c>
      <c r="AB105" s="265"/>
      <c r="AC105" s="264">
        <v>2476.8000000000002</v>
      </c>
      <c r="AD105" s="265"/>
      <c r="AE105" s="264">
        <v>8675.11</v>
      </c>
      <c r="AF105" s="265"/>
      <c r="AG105" s="264">
        <v>21873.89</v>
      </c>
    </row>
    <row r="106" spans="1:33" x14ac:dyDescent="0.25">
      <c r="A106" s="263"/>
      <c r="B106" s="263"/>
      <c r="C106" s="263"/>
      <c r="D106" s="263"/>
      <c r="E106" s="263" t="s">
        <v>411</v>
      </c>
      <c r="F106" s="263"/>
      <c r="G106" s="263"/>
      <c r="H106" s="263"/>
      <c r="I106" s="264">
        <v>9338.74</v>
      </c>
      <c r="J106" s="265"/>
      <c r="K106" s="264">
        <v>8411.5499999999993</v>
      </c>
      <c r="L106" s="265"/>
      <c r="M106" s="264">
        <v>8911.24</v>
      </c>
      <c r="N106" s="265"/>
      <c r="O106" s="264">
        <v>12783.42</v>
      </c>
      <c r="P106" s="265"/>
      <c r="Q106" s="264">
        <v>8821.92</v>
      </c>
      <c r="R106" s="265"/>
      <c r="S106" s="264">
        <v>8611.33</v>
      </c>
      <c r="T106" s="265"/>
      <c r="U106" s="264">
        <v>8367.68</v>
      </c>
      <c r="V106" s="265"/>
      <c r="W106" s="264">
        <v>8414.51</v>
      </c>
      <c r="X106" s="265"/>
      <c r="Y106" s="264">
        <v>8645.5400000000009</v>
      </c>
      <c r="Z106" s="265"/>
      <c r="AA106" s="264">
        <v>13346.28</v>
      </c>
      <c r="AB106" s="265"/>
      <c r="AC106" s="264">
        <v>8988.16</v>
      </c>
      <c r="AD106" s="265"/>
      <c r="AE106" s="264">
        <v>25503.74</v>
      </c>
      <c r="AF106" s="265"/>
      <c r="AG106" s="264">
        <v>130144.11</v>
      </c>
    </row>
    <row r="107" spans="1:33" x14ac:dyDescent="0.25">
      <c r="A107" s="263"/>
      <c r="B107" s="263"/>
      <c r="C107" s="263"/>
      <c r="D107" s="263"/>
      <c r="E107" s="263" t="s">
        <v>412</v>
      </c>
      <c r="F107" s="263"/>
      <c r="G107" s="263"/>
      <c r="H107" s="263"/>
      <c r="I107" s="264">
        <v>6331.18</v>
      </c>
      <c r="J107" s="265"/>
      <c r="K107" s="264">
        <v>6785.34</v>
      </c>
      <c r="L107" s="265"/>
      <c r="M107" s="264">
        <v>6912.11</v>
      </c>
      <c r="N107" s="265"/>
      <c r="O107" s="264">
        <v>10658.15</v>
      </c>
      <c r="P107" s="265"/>
      <c r="Q107" s="264">
        <v>7441.25</v>
      </c>
      <c r="R107" s="265"/>
      <c r="S107" s="264">
        <v>7375.73</v>
      </c>
      <c r="T107" s="265"/>
      <c r="U107" s="264">
        <v>6428.53</v>
      </c>
      <c r="V107" s="265"/>
      <c r="W107" s="264">
        <v>6405.83</v>
      </c>
      <c r="X107" s="265"/>
      <c r="Y107" s="264">
        <v>6729.07</v>
      </c>
      <c r="Z107" s="265"/>
      <c r="AA107" s="264">
        <v>10630.21</v>
      </c>
      <c r="AB107" s="265"/>
      <c r="AC107" s="264">
        <v>8871.32</v>
      </c>
      <c r="AD107" s="265"/>
      <c r="AE107" s="264">
        <v>14072.92</v>
      </c>
      <c r="AF107" s="265"/>
      <c r="AG107" s="264">
        <v>98641.64</v>
      </c>
    </row>
    <row r="108" spans="1:33" x14ac:dyDescent="0.25">
      <c r="A108" s="263"/>
      <c r="B108" s="263"/>
      <c r="C108" s="263"/>
      <c r="D108" s="263"/>
      <c r="E108" s="263" t="s">
        <v>413</v>
      </c>
      <c r="F108" s="263"/>
      <c r="G108" s="263"/>
      <c r="H108" s="263"/>
      <c r="I108" s="264">
        <v>3452.8</v>
      </c>
      <c r="J108" s="265"/>
      <c r="K108" s="264">
        <v>3129.41</v>
      </c>
      <c r="L108" s="265"/>
      <c r="M108" s="264">
        <v>3306.55</v>
      </c>
      <c r="N108" s="265"/>
      <c r="O108" s="264">
        <v>4726.3599999999997</v>
      </c>
      <c r="P108" s="265"/>
      <c r="Q108" s="264">
        <v>3269.49</v>
      </c>
      <c r="R108" s="265"/>
      <c r="S108" s="264">
        <v>3194.25</v>
      </c>
      <c r="T108" s="265"/>
      <c r="U108" s="264">
        <v>1246.8800000000001</v>
      </c>
      <c r="V108" s="265"/>
      <c r="W108" s="264">
        <v>1254.57</v>
      </c>
      <c r="X108" s="265"/>
      <c r="Y108" s="264">
        <v>1285.9000000000001</v>
      </c>
      <c r="Z108" s="265"/>
      <c r="AA108" s="264">
        <v>1977.15</v>
      </c>
      <c r="AB108" s="265"/>
      <c r="AC108" s="264">
        <v>1331.65</v>
      </c>
      <c r="AD108" s="265"/>
      <c r="AE108" s="264">
        <v>10797.38</v>
      </c>
      <c r="AF108" s="265"/>
      <c r="AG108" s="264">
        <v>38972.39</v>
      </c>
    </row>
    <row r="109" spans="1:33" x14ac:dyDescent="0.25">
      <c r="A109" s="263"/>
      <c r="B109" s="263"/>
      <c r="C109" s="263"/>
      <c r="D109" s="263"/>
      <c r="E109" s="263" t="s">
        <v>414</v>
      </c>
      <c r="F109" s="263"/>
      <c r="G109" s="263"/>
      <c r="H109" s="263"/>
      <c r="I109" s="264">
        <v>16.2</v>
      </c>
      <c r="J109" s="265"/>
      <c r="K109" s="264">
        <v>21.38</v>
      </c>
      <c r="L109" s="265"/>
      <c r="M109" s="264">
        <v>98.92</v>
      </c>
      <c r="N109" s="265"/>
      <c r="O109" s="264">
        <v>177.55</v>
      </c>
      <c r="P109" s="265"/>
      <c r="Q109" s="264">
        <v>95.32</v>
      </c>
      <c r="R109" s="265"/>
      <c r="S109" s="264">
        <v>59.69</v>
      </c>
      <c r="T109" s="265"/>
      <c r="U109" s="264">
        <v>2119.6999999999998</v>
      </c>
      <c r="V109" s="265"/>
      <c r="W109" s="264">
        <v>2095.25</v>
      </c>
      <c r="X109" s="265"/>
      <c r="Y109" s="264">
        <v>1618.84</v>
      </c>
      <c r="Z109" s="265"/>
      <c r="AA109" s="264">
        <v>608.78</v>
      </c>
      <c r="AB109" s="265"/>
      <c r="AC109" s="264">
        <v>229</v>
      </c>
      <c r="AD109" s="265"/>
      <c r="AE109" s="264">
        <v>211.83</v>
      </c>
      <c r="AF109" s="265"/>
      <c r="AG109" s="264">
        <v>7352.46</v>
      </c>
    </row>
    <row r="110" spans="1:33" ht="15.75" thickBot="1" x14ac:dyDescent="0.3">
      <c r="A110" s="263"/>
      <c r="B110" s="263"/>
      <c r="C110" s="263"/>
      <c r="D110" s="263"/>
      <c r="E110" s="263" t="s">
        <v>415</v>
      </c>
      <c r="F110" s="263"/>
      <c r="G110" s="263"/>
      <c r="H110" s="263"/>
      <c r="I110" s="266">
        <v>887.15</v>
      </c>
      <c r="J110" s="265"/>
      <c r="K110" s="266">
        <v>849</v>
      </c>
      <c r="L110" s="265"/>
      <c r="M110" s="266">
        <v>854</v>
      </c>
      <c r="N110" s="265"/>
      <c r="O110" s="266">
        <v>1117.9000000000001</v>
      </c>
      <c r="P110" s="265"/>
      <c r="Q110" s="266">
        <v>842.6</v>
      </c>
      <c r="R110" s="265"/>
      <c r="S110" s="266">
        <v>840.95</v>
      </c>
      <c r="T110" s="265"/>
      <c r="U110" s="266">
        <v>1260.2</v>
      </c>
      <c r="V110" s="265"/>
      <c r="W110" s="266">
        <v>854.9</v>
      </c>
      <c r="X110" s="265"/>
      <c r="Y110" s="266">
        <v>1147.7</v>
      </c>
      <c r="Z110" s="265"/>
      <c r="AA110" s="266">
        <v>1125.75</v>
      </c>
      <c r="AB110" s="265"/>
      <c r="AC110" s="266">
        <v>7849.85</v>
      </c>
      <c r="AD110" s="265"/>
      <c r="AE110" s="266">
        <v>1234.3699999999999</v>
      </c>
      <c r="AF110" s="265"/>
      <c r="AG110" s="266">
        <v>18864.37</v>
      </c>
    </row>
    <row r="111" spans="1:33" x14ac:dyDescent="0.25">
      <c r="A111" s="263"/>
      <c r="B111" s="263"/>
      <c r="C111" s="263"/>
      <c r="D111" s="263" t="s">
        <v>416</v>
      </c>
      <c r="E111" s="263"/>
      <c r="F111" s="263"/>
      <c r="G111" s="263"/>
      <c r="H111" s="263"/>
      <c r="I111" s="264">
        <v>149791.04000000001</v>
      </c>
      <c r="J111" s="265"/>
      <c r="K111" s="264">
        <v>130548.85</v>
      </c>
      <c r="L111" s="265"/>
      <c r="M111" s="264">
        <v>136905.59</v>
      </c>
      <c r="N111" s="265"/>
      <c r="O111" s="264">
        <v>149442.32</v>
      </c>
      <c r="P111" s="265"/>
      <c r="Q111" s="264">
        <v>163481.72</v>
      </c>
      <c r="R111" s="265"/>
      <c r="S111" s="264">
        <v>118219.88</v>
      </c>
      <c r="T111" s="265"/>
      <c r="U111" s="264">
        <v>137208.28</v>
      </c>
      <c r="V111" s="265"/>
      <c r="W111" s="264">
        <v>134018.63</v>
      </c>
      <c r="X111" s="265"/>
      <c r="Y111" s="264">
        <v>111868.84</v>
      </c>
      <c r="Z111" s="265"/>
      <c r="AA111" s="264">
        <v>152890.6</v>
      </c>
      <c r="AB111" s="265"/>
      <c r="AC111" s="264">
        <v>140110.25</v>
      </c>
      <c r="AD111" s="265"/>
      <c r="AE111" s="264">
        <v>194752.04</v>
      </c>
      <c r="AF111" s="265"/>
      <c r="AG111" s="264">
        <v>1719238.04</v>
      </c>
    </row>
    <row r="112" spans="1:33" x14ac:dyDescent="0.25">
      <c r="A112" s="263"/>
      <c r="B112" s="263"/>
      <c r="C112" s="263"/>
      <c r="D112" s="263" t="s">
        <v>184</v>
      </c>
      <c r="E112" s="263"/>
      <c r="F112" s="263"/>
      <c r="G112" s="263"/>
      <c r="H112" s="263"/>
      <c r="I112" s="264"/>
      <c r="J112" s="265"/>
      <c r="K112" s="264"/>
      <c r="L112" s="265"/>
      <c r="M112" s="264"/>
      <c r="N112" s="265"/>
      <c r="O112" s="264"/>
      <c r="P112" s="265"/>
      <c r="Q112" s="264"/>
      <c r="R112" s="265"/>
      <c r="S112" s="264"/>
      <c r="T112" s="265"/>
      <c r="U112" s="264"/>
      <c r="V112" s="265"/>
      <c r="W112" s="264"/>
      <c r="X112" s="265"/>
      <c r="Y112" s="264"/>
      <c r="Z112" s="265"/>
      <c r="AA112" s="264"/>
      <c r="AB112" s="265"/>
      <c r="AC112" s="264"/>
      <c r="AD112" s="265"/>
      <c r="AE112" s="264"/>
      <c r="AF112" s="265"/>
      <c r="AG112" s="264"/>
    </row>
    <row r="113" spans="1:33" x14ac:dyDescent="0.25">
      <c r="A113" s="263"/>
      <c r="B113" s="263"/>
      <c r="C113" s="263"/>
      <c r="D113" s="263"/>
      <c r="E113" s="263" t="s">
        <v>259</v>
      </c>
      <c r="F113" s="263"/>
      <c r="G113" s="263"/>
      <c r="H113" s="263"/>
      <c r="I113" s="264">
        <v>2454.63</v>
      </c>
      <c r="J113" s="265"/>
      <c r="K113" s="264">
        <v>7586.64</v>
      </c>
      <c r="L113" s="265"/>
      <c r="M113" s="264">
        <v>4038.37</v>
      </c>
      <c r="N113" s="265"/>
      <c r="O113" s="264">
        <v>112.88</v>
      </c>
      <c r="P113" s="265"/>
      <c r="Q113" s="264">
        <v>1740.52</v>
      </c>
      <c r="R113" s="265"/>
      <c r="S113" s="264">
        <v>707.78</v>
      </c>
      <c r="T113" s="265"/>
      <c r="U113" s="264">
        <v>2171.38</v>
      </c>
      <c r="V113" s="265"/>
      <c r="W113" s="264">
        <v>5057.18</v>
      </c>
      <c r="X113" s="265"/>
      <c r="Y113" s="264">
        <v>1864.33</v>
      </c>
      <c r="Z113" s="265"/>
      <c r="AA113" s="264">
        <v>2755.6</v>
      </c>
      <c r="AB113" s="265"/>
      <c r="AC113" s="264">
        <v>16045.38</v>
      </c>
      <c r="AD113" s="265"/>
      <c r="AE113" s="264">
        <v>5428.23</v>
      </c>
      <c r="AF113" s="265"/>
      <c r="AG113" s="264">
        <v>49962.92</v>
      </c>
    </row>
    <row r="114" spans="1:33" ht="15.75" thickBot="1" x14ac:dyDescent="0.3">
      <c r="A114" s="263"/>
      <c r="B114" s="263"/>
      <c r="C114" s="263"/>
      <c r="D114" s="263"/>
      <c r="E114" s="263" t="s">
        <v>260</v>
      </c>
      <c r="F114" s="263"/>
      <c r="G114" s="263"/>
      <c r="H114" s="263"/>
      <c r="I114" s="266">
        <v>0</v>
      </c>
      <c r="J114" s="265"/>
      <c r="K114" s="266">
        <v>750</v>
      </c>
      <c r="L114" s="265"/>
      <c r="M114" s="266">
        <v>966</v>
      </c>
      <c r="N114" s="265"/>
      <c r="O114" s="266">
        <v>1317</v>
      </c>
      <c r="P114" s="265"/>
      <c r="Q114" s="266">
        <v>1500</v>
      </c>
      <c r="R114" s="265"/>
      <c r="S114" s="266">
        <v>0</v>
      </c>
      <c r="T114" s="265"/>
      <c r="U114" s="266">
        <v>8485</v>
      </c>
      <c r="V114" s="265"/>
      <c r="W114" s="266">
        <v>1450</v>
      </c>
      <c r="X114" s="265"/>
      <c r="Y114" s="266">
        <v>1500</v>
      </c>
      <c r="Z114" s="265"/>
      <c r="AA114" s="266">
        <v>1757</v>
      </c>
      <c r="AB114" s="265"/>
      <c r="AC114" s="266">
        <v>2318</v>
      </c>
      <c r="AD114" s="265"/>
      <c r="AE114" s="266">
        <v>2000</v>
      </c>
      <c r="AF114" s="265"/>
      <c r="AG114" s="266">
        <v>22043</v>
      </c>
    </row>
    <row r="115" spans="1:33" x14ac:dyDescent="0.25">
      <c r="A115" s="263"/>
      <c r="B115" s="263"/>
      <c r="C115" s="263"/>
      <c r="D115" s="263" t="s">
        <v>261</v>
      </c>
      <c r="E115" s="263"/>
      <c r="F115" s="263"/>
      <c r="G115" s="263"/>
      <c r="H115" s="263"/>
      <c r="I115" s="264">
        <v>2454.63</v>
      </c>
      <c r="J115" s="265"/>
      <c r="K115" s="264">
        <v>8336.64</v>
      </c>
      <c r="L115" s="265"/>
      <c r="M115" s="264">
        <v>5004.37</v>
      </c>
      <c r="N115" s="265"/>
      <c r="O115" s="264">
        <v>1429.88</v>
      </c>
      <c r="P115" s="265"/>
      <c r="Q115" s="264">
        <v>3240.52</v>
      </c>
      <c r="R115" s="265"/>
      <c r="S115" s="264">
        <v>707.78</v>
      </c>
      <c r="T115" s="265"/>
      <c r="U115" s="264">
        <v>10656.38</v>
      </c>
      <c r="V115" s="265"/>
      <c r="W115" s="264">
        <v>6507.18</v>
      </c>
      <c r="X115" s="265"/>
      <c r="Y115" s="264">
        <v>3364.33</v>
      </c>
      <c r="Z115" s="265"/>
      <c r="AA115" s="264">
        <v>4512.6000000000004</v>
      </c>
      <c r="AB115" s="265"/>
      <c r="AC115" s="264">
        <v>18363.38</v>
      </c>
      <c r="AD115" s="265"/>
      <c r="AE115" s="264">
        <v>7428.23</v>
      </c>
      <c r="AF115" s="265"/>
      <c r="AG115" s="264">
        <v>72005.919999999998</v>
      </c>
    </row>
    <row r="116" spans="1:33" x14ac:dyDescent="0.25">
      <c r="A116" s="263"/>
      <c r="B116" s="263"/>
      <c r="C116" s="263"/>
      <c r="D116" s="263" t="s">
        <v>185</v>
      </c>
      <c r="E116" s="263"/>
      <c r="F116" s="263"/>
      <c r="G116" s="263"/>
      <c r="H116" s="263"/>
      <c r="I116" s="264"/>
      <c r="J116" s="265"/>
      <c r="K116" s="264"/>
      <c r="L116" s="265"/>
      <c r="M116" s="264"/>
      <c r="N116" s="265"/>
      <c r="O116" s="264"/>
      <c r="P116" s="265"/>
      <c r="Q116" s="264"/>
      <c r="R116" s="265"/>
      <c r="S116" s="264"/>
      <c r="T116" s="265"/>
      <c r="U116" s="264"/>
      <c r="V116" s="265"/>
      <c r="W116" s="264"/>
      <c r="X116" s="265"/>
      <c r="Y116" s="264"/>
      <c r="Z116" s="265"/>
      <c r="AA116" s="264"/>
      <c r="AB116" s="265"/>
      <c r="AC116" s="264"/>
      <c r="AD116" s="265"/>
      <c r="AE116" s="264"/>
      <c r="AF116" s="265"/>
      <c r="AG116" s="264"/>
    </row>
    <row r="117" spans="1:33" x14ac:dyDescent="0.25">
      <c r="A117" s="263"/>
      <c r="B117" s="263"/>
      <c r="C117" s="263"/>
      <c r="D117" s="263"/>
      <c r="E117" s="263" t="s">
        <v>417</v>
      </c>
      <c r="F117" s="263"/>
      <c r="G117" s="263"/>
      <c r="H117" s="263"/>
      <c r="I117" s="264">
        <v>0</v>
      </c>
      <c r="J117" s="265"/>
      <c r="K117" s="264">
        <v>0</v>
      </c>
      <c r="L117" s="265"/>
      <c r="M117" s="264">
        <v>0</v>
      </c>
      <c r="N117" s="265"/>
      <c r="O117" s="264">
        <v>0</v>
      </c>
      <c r="P117" s="265"/>
      <c r="Q117" s="264">
        <v>0</v>
      </c>
      <c r="R117" s="265"/>
      <c r="S117" s="264">
        <v>0</v>
      </c>
      <c r="T117" s="265"/>
      <c r="U117" s="264">
        <v>0</v>
      </c>
      <c r="V117" s="265"/>
      <c r="W117" s="264">
        <v>0</v>
      </c>
      <c r="X117" s="265"/>
      <c r="Y117" s="264">
        <v>0</v>
      </c>
      <c r="Z117" s="265"/>
      <c r="AA117" s="264">
        <v>1008.5</v>
      </c>
      <c r="AB117" s="265"/>
      <c r="AC117" s="264">
        <v>2733.2</v>
      </c>
      <c r="AD117" s="265"/>
      <c r="AE117" s="264">
        <v>231.5</v>
      </c>
      <c r="AF117" s="265"/>
      <c r="AG117" s="264">
        <v>3973.2</v>
      </c>
    </row>
    <row r="118" spans="1:33" x14ac:dyDescent="0.25">
      <c r="A118" s="263"/>
      <c r="B118" s="263"/>
      <c r="C118" s="263"/>
      <c r="D118" s="263"/>
      <c r="E118" s="263" t="s">
        <v>262</v>
      </c>
      <c r="F118" s="263"/>
      <c r="G118" s="263"/>
      <c r="H118" s="263"/>
      <c r="I118" s="264"/>
      <c r="J118" s="265"/>
      <c r="K118" s="264"/>
      <c r="L118" s="265"/>
      <c r="M118" s="264"/>
      <c r="N118" s="265"/>
      <c r="O118" s="264"/>
      <c r="P118" s="265"/>
      <c r="Q118" s="264"/>
      <c r="R118" s="265"/>
      <c r="S118" s="264"/>
      <c r="T118" s="265"/>
      <c r="U118" s="264"/>
      <c r="V118" s="265"/>
      <c r="W118" s="264"/>
      <c r="X118" s="265"/>
      <c r="Y118" s="264"/>
      <c r="Z118" s="265"/>
      <c r="AA118" s="264"/>
      <c r="AB118" s="265"/>
      <c r="AC118" s="264"/>
      <c r="AD118" s="265"/>
      <c r="AE118" s="264"/>
      <c r="AF118" s="265"/>
      <c r="AG118" s="264"/>
    </row>
    <row r="119" spans="1:33" x14ac:dyDescent="0.25">
      <c r="A119" s="263"/>
      <c r="B119" s="263"/>
      <c r="C119" s="263"/>
      <c r="D119" s="263"/>
      <c r="E119" s="263"/>
      <c r="F119" s="263" t="s">
        <v>263</v>
      </c>
      <c r="G119" s="263"/>
      <c r="H119" s="263"/>
      <c r="I119" s="264"/>
      <c r="J119" s="265"/>
      <c r="K119" s="264"/>
      <c r="L119" s="265"/>
      <c r="M119" s="264"/>
      <c r="N119" s="265"/>
      <c r="O119" s="264"/>
      <c r="P119" s="265"/>
      <c r="Q119" s="264"/>
      <c r="R119" s="265"/>
      <c r="S119" s="264"/>
      <c r="T119" s="265"/>
      <c r="U119" s="264"/>
      <c r="V119" s="265"/>
      <c r="W119" s="264"/>
      <c r="X119" s="265"/>
      <c r="Y119" s="264"/>
      <c r="Z119" s="265"/>
      <c r="AA119" s="264"/>
      <c r="AB119" s="265"/>
      <c r="AC119" s="264"/>
      <c r="AD119" s="265"/>
      <c r="AE119" s="264"/>
      <c r="AF119" s="265"/>
      <c r="AG119" s="264"/>
    </row>
    <row r="120" spans="1:33" x14ac:dyDescent="0.25">
      <c r="A120" s="263"/>
      <c r="B120" s="263"/>
      <c r="C120" s="263"/>
      <c r="D120" s="263"/>
      <c r="E120" s="263"/>
      <c r="F120" s="263"/>
      <c r="G120" s="263" t="s">
        <v>418</v>
      </c>
      <c r="H120" s="263"/>
      <c r="I120" s="264"/>
      <c r="J120" s="265"/>
      <c r="K120" s="264"/>
      <c r="L120" s="265"/>
      <c r="M120" s="264"/>
      <c r="N120" s="265"/>
      <c r="O120" s="264"/>
      <c r="P120" s="265"/>
      <c r="Q120" s="264"/>
      <c r="R120" s="265"/>
      <c r="S120" s="264"/>
      <c r="T120" s="265"/>
      <c r="U120" s="264"/>
      <c r="V120" s="265"/>
      <c r="W120" s="264"/>
      <c r="X120" s="265"/>
      <c r="Y120" s="264"/>
      <c r="Z120" s="265"/>
      <c r="AA120" s="264"/>
      <c r="AB120" s="265"/>
      <c r="AC120" s="264"/>
      <c r="AD120" s="265"/>
      <c r="AE120" s="264"/>
      <c r="AF120" s="265"/>
      <c r="AG120" s="264"/>
    </row>
    <row r="121" spans="1:33" x14ac:dyDescent="0.25">
      <c r="A121" s="263"/>
      <c r="B121" s="263"/>
      <c r="C121" s="263"/>
      <c r="D121" s="263"/>
      <c r="E121" s="263"/>
      <c r="F121" s="263"/>
      <c r="G121" s="263"/>
      <c r="H121" s="263" t="s">
        <v>419</v>
      </c>
      <c r="I121" s="264">
        <v>136</v>
      </c>
      <c r="J121" s="265"/>
      <c r="K121" s="264">
        <v>137.4</v>
      </c>
      <c r="L121" s="265"/>
      <c r="M121" s="264">
        <v>70</v>
      </c>
      <c r="N121" s="265"/>
      <c r="O121" s="264">
        <v>567.24</v>
      </c>
      <c r="P121" s="265"/>
      <c r="Q121" s="264">
        <v>589.91999999999996</v>
      </c>
      <c r="R121" s="265"/>
      <c r="S121" s="264">
        <v>1752.24</v>
      </c>
      <c r="T121" s="265"/>
      <c r="U121" s="264">
        <v>0</v>
      </c>
      <c r="V121" s="265"/>
      <c r="W121" s="264">
        <v>0</v>
      </c>
      <c r="X121" s="265"/>
      <c r="Y121" s="264">
        <v>0</v>
      </c>
      <c r="Z121" s="265"/>
      <c r="AA121" s="264">
        <v>0</v>
      </c>
      <c r="AB121" s="265"/>
      <c r="AC121" s="264">
        <v>0</v>
      </c>
      <c r="AD121" s="265"/>
      <c r="AE121" s="264">
        <v>0</v>
      </c>
      <c r="AF121" s="265"/>
      <c r="AG121" s="264">
        <v>3252.8</v>
      </c>
    </row>
    <row r="122" spans="1:33" ht="15.75" thickBot="1" x14ac:dyDescent="0.3">
      <c r="A122" s="263"/>
      <c r="B122" s="263"/>
      <c r="C122" s="263"/>
      <c r="D122" s="263"/>
      <c r="E122" s="263"/>
      <c r="F122" s="263"/>
      <c r="G122" s="263"/>
      <c r="H122" s="263" t="s">
        <v>420</v>
      </c>
      <c r="I122" s="266">
        <v>2287.5</v>
      </c>
      <c r="J122" s="265"/>
      <c r="K122" s="266">
        <v>88.6</v>
      </c>
      <c r="L122" s="265"/>
      <c r="M122" s="266">
        <v>2394.4499999999998</v>
      </c>
      <c r="N122" s="265"/>
      <c r="O122" s="266">
        <v>15333.35</v>
      </c>
      <c r="P122" s="265"/>
      <c r="Q122" s="266">
        <v>11661.25</v>
      </c>
      <c r="R122" s="265"/>
      <c r="S122" s="266">
        <v>10740.29</v>
      </c>
      <c r="T122" s="265"/>
      <c r="U122" s="266">
        <v>4619.8500000000004</v>
      </c>
      <c r="V122" s="265"/>
      <c r="W122" s="266">
        <v>4062.77</v>
      </c>
      <c r="X122" s="265"/>
      <c r="Y122" s="266">
        <v>8068.65</v>
      </c>
      <c r="Z122" s="265"/>
      <c r="AA122" s="266">
        <v>923.75</v>
      </c>
      <c r="AB122" s="265"/>
      <c r="AC122" s="266">
        <v>3194.2</v>
      </c>
      <c r="AD122" s="265"/>
      <c r="AE122" s="266">
        <v>3158.24</v>
      </c>
      <c r="AF122" s="265"/>
      <c r="AG122" s="266">
        <v>66532.899999999994</v>
      </c>
    </row>
    <row r="123" spans="1:33" x14ac:dyDescent="0.25">
      <c r="A123" s="263"/>
      <c r="B123" s="263"/>
      <c r="C123" s="263"/>
      <c r="D123" s="263"/>
      <c r="E123" s="263"/>
      <c r="F123" s="263"/>
      <c r="G123" s="263" t="s">
        <v>421</v>
      </c>
      <c r="H123" s="263"/>
      <c r="I123" s="264">
        <v>2423.5</v>
      </c>
      <c r="J123" s="265"/>
      <c r="K123" s="264">
        <v>226</v>
      </c>
      <c r="L123" s="265"/>
      <c r="M123" s="264">
        <v>2464.4499999999998</v>
      </c>
      <c r="N123" s="265"/>
      <c r="O123" s="264">
        <v>15900.59</v>
      </c>
      <c r="P123" s="265"/>
      <c r="Q123" s="264">
        <v>12251.17</v>
      </c>
      <c r="R123" s="265"/>
      <c r="S123" s="264">
        <v>12492.53</v>
      </c>
      <c r="T123" s="265"/>
      <c r="U123" s="264">
        <v>4619.8500000000004</v>
      </c>
      <c r="V123" s="265"/>
      <c r="W123" s="264">
        <v>4062.77</v>
      </c>
      <c r="X123" s="265"/>
      <c r="Y123" s="264">
        <v>8068.65</v>
      </c>
      <c r="Z123" s="265"/>
      <c r="AA123" s="264">
        <v>923.75</v>
      </c>
      <c r="AB123" s="265"/>
      <c r="AC123" s="264">
        <v>3194.2</v>
      </c>
      <c r="AD123" s="265"/>
      <c r="AE123" s="264">
        <v>3158.24</v>
      </c>
      <c r="AF123" s="265"/>
      <c r="AG123" s="264">
        <v>69785.7</v>
      </c>
    </row>
    <row r="124" spans="1:33" x14ac:dyDescent="0.25">
      <c r="A124" s="263"/>
      <c r="B124" s="263"/>
      <c r="C124" s="263"/>
      <c r="D124" s="263"/>
      <c r="E124" s="263"/>
      <c r="F124" s="263"/>
      <c r="G124" s="263" t="s">
        <v>264</v>
      </c>
      <c r="H124" s="263"/>
      <c r="I124" s="264"/>
      <c r="J124" s="265"/>
      <c r="K124" s="264"/>
      <c r="L124" s="265"/>
      <c r="M124" s="264"/>
      <c r="N124" s="265"/>
      <c r="O124" s="264"/>
      <c r="P124" s="265"/>
      <c r="Q124" s="264"/>
      <c r="R124" s="265"/>
      <c r="S124" s="264"/>
      <c r="T124" s="265"/>
      <c r="U124" s="264"/>
      <c r="V124" s="265"/>
      <c r="W124" s="264"/>
      <c r="X124" s="265"/>
      <c r="Y124" s="264"/>
      <c r="Z124" s="265"/>
      <c r="AA124" s="264"/>
      <c r="AB124" s="265"/>
      <c r="AC124" s="264"/>
      <c r="AD124" s="265"/>
      <c r="AE124" s="264"/>
      <c r="AF124" s="265"/>
      <c r="AG124" s="264"/>
    </row>
    <row r="125" spans="1:33" ht="15.75" thickBot="1" x14ac:dyDescent="0.3">
      <c r="A125" s="263"/>
      <c r="B125" s="263"/>
      <c r="C125" s="263"/>
      <c r="D125" s="263"/>
      <c r="E125" s="263"/>
      <c r="F125" s="263"/>
      <c r="G125" s="263"/>
      <c r="H125" s="263" t="s">
        <v>422</v>
      </c>
      <c r="I125" s="266">
        <v>0</v>
      </c>
      <c r="J125" s="265"/>
      <c r="K125" s="266">
        <v>0</v>
      </c>
      <c r="L125" s="265"/>
      <c r="M125" s="266">
        <v>0</v>
      </c>
      <c r="N125" s="265"/>
      <c r="O125" s="266">
        <v>0</v>
      </c>
      <c r="P125" s="265"/>
      <c r="Q125" s="266">
        <v>0</v>
      </c>
      <c r="R125" s="265"/>
      <c r="S125" s="266">
        <v>25</v>
      </c>
      <c r="T125" s="265"/>
      <c r="U125" s="266">
        <v>0</v>
      </c>
      <c r="V125" s="265"/>
      <c r="W125" s="266">
        <v>0</v>
      </c>
      <c r="X125" s="265"/>
      <c r="Y125" s="266">
        <v>0</v>
      </c>
      <c r="Z125" s="265"/>
      <c r="AA125" s="266">
        <v>0</v>
      </c>
      <c r="AB125" s="265"/>
      <c r="AC125" s="266">
        <v>0</v>
      </c>
      <c r="AD125" s="265"/>
      <c r="AE125" s="266">
        <v>0</v>
      </c>
      <c r="AF125" s="265"/>
      <c r="AG125" s="266">
        <v>25</v>
      </c>
    </row>
    <row r="126" spans="1:33" x14ac:dyDescent="0.25">
      <c r="A126" s="263"/>
      <c r="B126" s="263"/>
      <c r="C126" s="263"/>
      <c r="D126" s="263"/>
      <c r="E126" s="263"/>
      <c r="F126" s="263"/>
      <c r="G126" s="263" t="s">
        <v>423</v>
      </c>
      <c r="H126" s="263"/>
      <c r="I126" s="264">
        <v>0</v>
      </c>
      <c r="J126" s="265"/>
      <c r="K126" s="264">
        <v>0</v>
      </c>
      <c r="L126" s="265"/>
      <c r="M126" s="264">
        <v>0</v>
      </c>
      <c r="N126" s="265"/>
      <c r="O126" s="264">
        <v>0</v>
      </c>
      <c r="P126" s="265"/>
      <c r="Q126" s="264">
        <v>0</v>
      </c>
      <c r="R126" s="265"/>
      <c r="S126" s="264">
        <v>25</v>
      </c>
      <c r="T126" s="265"/>
      <c r="U126" s="264">
        <v>0</v>
      </c>
      <c r="V126" s="265"/>
      <c r="W126" s="264">
        <v>0</v>
      </c>
      <c r="X126" s="265"/>
      <c r="Y126" s="264">
        <v>0</v>
      </c>
      <c r="Z126" s="265"/>
      <c r="AA126" s="264">
        <v>0</v>
      </c>
      <c r="AB126" s="265"/>
      <c r="AC126" s="264">
        <v>0</v>
      </c>
      <c r="AD126" s="265"/>
      <c r="AE126" s="264">
        <v>0</v>
      </c>
      <c r="AF126" s="265"/>
      <c r="AG126" s="264">
        <v>25</v>
      </c>
    </row>
    <row r="127" spans="1:33" ht="15.75" thickBot="1" x14ac:dyDescent="0.3">
      <c r="A127" s="263"/>
      <c r="B127" s="263"/>
      <c r="C127" s="263"/>
      <c r="D127" s="263"/>
      <c r="E127" s="263"/>
      <c r="F127" s="263"/>
      <c r="G127" s="263" t="s">
        <v>265</v>
      </c>
      <c r="H127" s="263"/>
      <c r="I127" s="266">
        <v>-285.95999999999998</v>
      </c>
      <c r="J127" s="265"/>
      <c r="K127" s="266">
        <v>800.45</v>
      </c>
      <c r="L127" s="265"/>
      <c r="M127" s="266">
        <v>0</v>
      </c>
      <c r="N127" s="265"/>
      <c r="O127" s="266">
        <v>2956.31</v>
      </c>
      <c r="P127" s="265"/>
      <c r="Q127" s="266">
        <v>183.55</v>
      </c>
      <c r="R127" s="265"/>
      <c r="S127" s="266">
        <v>73.239999999999995</v>
      </c>
      <c r="T127" s="265"/>
      <c r="U127" s="266">
        <v>0</v>
      </c>
      <c r="V127" s="265"/>
      <c r="W127" s="266">
        <v>513.45000000000005</v>
      </c>
      <c r="X127" s="265"/>
      <c r="Y127" s="266">
        <v>3790.85</v>
      </c>
      <c r="Z127" s="265"/>
      <c r="AA127" s="266">
        <v>632.82000000000005</v>
      </c>
      <c r="AB127" s="265"/>
      <c r="AC127" s="266">
        <v>545.74</v>
      </c>
      <c r="AD127" s="265"/>
      <c r="AE127" s="266">
        <v>493.9</v>
      </c>
      <c r="AF127" s="265"/>
      <c r="AG127" s="266">
        <v>9704.35</v>
      </c>
    </row>
    <row r="128" spans="1:33" x14ac:dyDescent="0.25">
      <c r="A128" s="263"/>
      <c r="B128" s="263"/>
      <c r="C128" s="263"/>
      <c r="D128" s="263"/>
      <c r="E128" s="263"/>
      <c r="F128" s="263" t="s">
        <v>266</v>
      </c>
      <c r="G128" s="263"/>
      <c r="H128" s="263"/>
      <c r="I128" s="264">
        <v>2137.54</v>
      </c>
      <c r="J128" s="265"/>
      <c r="K128" s="264">
        <v>1026.45</v>
      </c>
      <c r="L128" s="265"/>
      <c r="M128" s="264">
        <v>2464.4499999999998</v>
      </c>
      <c r="N128" s="265"/>
      <c r="O128" s="264">
        <v>18856.900000000001</v>
      </c>
      <c r="P128" s="265"/>
      <c r="Q128" s="264">
        <v>12434.72</v>
      </c>
      <c r="R128" s="265"/>
      <c r="S128" s="264">
        <v>12590.77</v>
      </c>
      <c r="T128" s="265"/>
      <c r="U128" s="264">
        <v>4619.8500000000004</v>
      </c>
      <c r="V128" s="265"/>
      <c r="W128" s="264">
        <v>4576.22</v>
      </c>
      <c r="X128" s="265"/>
      <c r="Y128" s="264">
        <v>11859.5</v>
      </c>
      <c r="Z128" s="265"/>
      <c r="AA128" s="264">
        <v>1556.57</v>
      </c>
      <c r="AB128" s="265"/>
      <c r="AC128" s="264">
        <v>3739.94</v>
      </c>
      <c r="AD128" s="265"/>
      <c r="AE128" s="264">
        <v>3652.14</v>
      </c>
      <c r="AF128" s="265"/>
      <c r="AG128" s="264">
        <v>79515.05</v>
      </c>
    </row>
    <row r="129" spans="1:33" x14ac:dyDescent="0.25">
      <c r="A129" s="263"/>
      <c r="B129" s="263"/>
      <c r="C129" s="263"/>
      <c r="D129" s="263"/>
      <c r="E129" s="263"/>
      <c r="F129" s="263" t="s">
        <v>267</v>
      </c>
      <c r="G129" s="263"/>
      <c r="H129" s="263"/>
      <c r="I129" s="264"/>
      <c r="J129" s="265"/>
      <c r="K129" s="264"/>
      <c r="L129" s="265"/>
      <c r="M129" s="264"/>
      <c r="N129" s="265"/>
      <c r="O129" s="264"/>
      <c r="P129" s="265"/>
      <c r="Q129" s="264"/>
      <c r="R129" s="265"/>
      <c r="S129" s="264"/>
      <c r="T129" s="265"/>
      <c r="U129" s="264"/>
      <c r="V129" s="265"/>
      <c r="W129" s="264"/>
      <c r="X129" s="265"/>
      <c r="Y129" s="264"/>
      <c r="Z129" s="265"/>
      <c r="AA129" s="264"/>
      <c r="AB129" s="265"/>
      <c r="AC129" s="264"/>
      <c r="AD129" s="265"/>
      <c r="AE129" s="264"/>
      <c r="AF129" s="265"/>
      <c r="AG129" s="264"/>
    </row>
    <row r="130" spans="1:33" x14ac:dyDescent="0.25">
      <c r="A130" s="263"/>
      <c r="B130" s="263"/>
      <c r="C130" s="263"/>
      <c r="D130" s="263"/>
      <c r="E130" s="263"/>
      <c r="F130" s="263"/>
      <c r="G130" s="263" t="s">
        <v>268</v>
      </c>
      <c r="H130" s="263"/>
      <c r="I130" s="264">
        <v>0</v>
      </c>
      <c r="J130" s="265"/>
      <c r="K130" s="264">
        <v>1916.4</v>
      </c>
      <c r="L130" s="265"/>
      <c r="M130" s="264">
        <v>1415.6</v>
      </c>
      <c r="N130" s="265"/>
      <c r="O130" s="264">
        <v>6343.88</v>
      </c>
      <c r="P130" s="265"/>
      <c r="Q130" s="264">
        <v>1539.88</v>
      </c>
      <c r="R130" s="265"/>
      <c r="S130" s="264">
        <v>53.79</v>
      </c>
      <c r="T130" s="265"/>
      <c r="U130" s="264">
        <v>0</v>
      </c>
      <c r="V130" s="265"/>
      <c r="W130" s="264">
        <v>0</v>
      </c>
      <c r="X130" s="265"/>
      <c r="Y130" s="264">
        <v>253.83</v>
      </c>
      <c r="Z130" s="265"/>
      <c r="AA130" s="264">
        <v>0</v>
      </c>
      <c r="AB130" s="265"/>
      <c r="AC130" s="264">
        <v>5526.94</v>
      </c>
      <c r="AD130" s="265"/>
      <c r="AE130" s="264">
        <v>0</v>
      </c>
      <c r="AF130" s="265"/>
      <c r="AG130" s="264">
        <v>17050.32</v>
      </c>
    </row>
    <row r="131" spans="1:33" x14ac:dyDescent="0.25">
      <c r="A131" s="263"/>
      <c r="B131" s="263"/>
      <c r="C131" s="263"/>
      <c r="D131" s="263"/>
      <c r="E131" s="263"/>
      <c r="F131" s="263"/>
      <c r="G131" s="263" t="s">
        <v>201</v>
      </c>
      <c r="H131" s="263"/>
      <c r="I131" s="264">
        <v>11.61</v>
      </c>
      <c r="J131" s="265"/>
      <c r="K131" s="264">
        <v>12.26</v>
      </c>
      <c r="L131" s="265"/>
      <c r="M131" s="264">
        <v>352.37</v>
      </c>
      <c r="N131" s="265"/>
      <c r="O131" s="264">
        <v>12.12</v>
      </c>
      <c r="P131" s="265"/>
      <c r="Q131" s="264">
        <v>24.5</v>
      </c>
      <c r="R131" s="265"/>
      <c r="S131" s="264">
        <v>546.95000000000005</v>
      </c>
      <c r="T131" s="265"/>
      <c r="U131" s="264">
        <v>300.67</v>
      </c>
      <c r="V131" s="265"/>
      <c r="W131" s="264">
        <v>722.71</v>
      </c>
      <c r="X131" s="265"/>
      <c r="Y131" s="264">
        <v>1153.3</v>
      </c>
      <c r="Z131" s="265"/>
      <c r="AA131" s="264">
        <v>1350.12</v>
      </c>
      <c r="AB131" s="265"/>
      <c r="AC131" s="264">
        <v>12.13</v>
      </c>
      <c r="AD131" s="265"/>
      <c r="AE131" s="264">
        <v>210.26</v>
      </c>
      <c r="AF131" s="265"/>
      <c r="AG131" s="264">
        <v>4709</v>
      </c>
    </row>
    <row r="132" spans="1:33" x14ac:dyDescent="0.25">
      <c r="A132" s="263"/>
      <c r="B132" s="263"/>
      <c r="C132" s="263"/>
      <c r="D132" s="263"/>
      <c r="E132" s="263"/>
      <c r="F132" s="263"/>
      <c r="G132" s="263" t="s">
        <v>269</v>
      </c>
      <c r="H132" s="263"/>
      <c r="I132" s="264">
        <v>0</v>
      </c>
      <c r="J132" s="265"/>
      <c r="K132" s="264">
        <v>0</v>
      </c>
      <c r="L132" s="265"/>
      <c r="M132" s="264">
        <v>6000</v>
      </c>
      <c r="N132" s="265"/>
      <c r="O132" s="264">
        <v>208.78</v>
      </c>
      <c r="P132" s="265"/>
      <c r="Q132" s="264">
        <v>255</v>
      </c>
      <c r="R132" s="265"/>
      <c r="S132" s="264">
        <v>0</v>
      </c>
      <c r="T132" s="265"/>
      <c r="U132" s="264">
        <v>695</v>
      </c>
      <c r="V132" s="265"/>
      <c r="W132" s="264">
        <v>285</v>
      </c>
      <c r="X132" s="265"/>
      <c r="Y132" s="264">
        <v>690</v>
      </c>
      <c r="Z132" s="265"/>
      <c r="AA132" s="264">
        <v>0</v>
      </c>
      <c r="AB132" s="265"/>
      <c r="AC132" s="264">
        <v>0</v>
      </c>
      <c r="AD132" s="265"/>
      <c r="AE132" s="264">
        <v>0</v>
      </c>
      <c r="AF132" s="265"/>
      <c r="AG132" s="264">
        <v>8133.78</v>
      </c>
    </row>
    <row r="133" spans="1:33" x14ac:dyDescent="0.25">
      <c r="A133" s="263"/>
      <c r="B133" s="263"/>
      <c r="C133" s="263"/>
      <c r="D133" s="263"/>
      <c r="E133" s="263"/>
      <c r="F133" s="263"/>
      <c r="G133" s="263" t="s">
        <v>270</v>
      </c>
      <c r="H133" s="263"/>
      <c r="I133" s="264">
        <v>-943.11</v>
      </c>
      <c r="J133" s="265"/>
      <c r="K133" s="264">
        <v>943.14</v>
      </c>
      <c r="L133" s="265"/>
      <c r="M133" s="264">
        <v>0</v>
      </c>
      <c r="N133" s="265"/>
      <c r="O133" s="264">
        <v>240.77</v>
      </c>
      <c r="P133" s="265"/>
      <c r="Q133" s="264">
        <v>37.47</v>
      </c>
      <c r="R133" s="265"/>
      <c r="S133" s="264">
        <v>0</v>
      </c>
      <c r="T133" s="265"/>
      <c r="U133" s="264">
        <v>19</v>
      </c>
      <c r="V133" s="265"/>
      <c r="W133" s="264">
        <v>218.33</v>
      </c>
      <c r="X133" s="265"/>
      <c r="Y133" s="264">
        <v>0</v>
      </c>
      <c r="Z133" s="265"/>
      <c r="AA133" s="264">
        <v>586.04999999999995</v>
      </c>
      <c r="AB133" s="265"/>
      <c r="AC133" s="264">
        <v>252.06</v>
      </c>
      <c r="AD133" s="265"/>
      <c r="AE133" s="264">
        <v>1996.58</v>
      </c>
      <c r="AF133" s="265"/>
      <c r="AG133" s="264">
        <v>3350.29</v>
      </c>
    </row>
    <row r="134" spans="1:33" x14ac:dyDescent="0.25">
      <c r="A134" s="263"/>
      <c r="B134" s="263"/>
      <c r="C134" s="263"/>
      <c r="D134" s="263"/>
      <c r="E134" s="263"/>
      <c r="F134" s="263"/>
      <c r="G134" s="263" t="s">
        <v>271</v>
      </c>
      <c r="H134" s="263"/>
      <c r="I134" s="264">
        <v>-232.98</v>
      </c>
      <c r="J134" s="265"/>
      <c r="K134" s="264">
        <v>516.30999999999995</v>
      </c>
      <c r="L134" s="265"/>
      <c r="M134" s="264">
        <v>0</v>
      </c>
      <c r="N134" s="265"/>
      <c r="O134" s="264">
        <v>0</v>
      </c>
      <c r="P134" s="265"/>
      <c r="Q134" s="264">
        <v>65</v>
      </c>
      <c r="R134" s="265"/>
      <c r="S134" s="264">
        <v>0</v>
      </c>
      <c r="T134" s="265"/>
      <c r="U134" s="264">
        <v>45</v>
      </c>
      <c r="V134" s="265"/>
      <c r="W134" s="264">
        <v>0</v>
      </c>
      <c r="X134" s="265"/>
      <c r="Y134" s="264">
        <v>70</v>
      </c>
      <c r="Z134" s="265"/>
      <c r="AA134" s="264">
        <v>101.43</v>
      </c>
      <c r="AB134" s="265"/>
      <c r="AC134" s="264">
        <v>172.22</v>
      </c>
      <c r="AD134" s="265"/>
      <c r="AE134" s="264">
        <v>55</v>
      </c>
      <c r="AF134" s="265"/>
      <c r="AG134" s="264">
        <v>791.98</v>
      </c>
    </row>
    <row r="135" spans="1:33" x14ac:dyDescent="0.25">
      <c r="A135" s="263"/>
      <c r="B135" s="263"/>
      <c r="C135" s="263"/>
      <c r="D135" s="263"/>
      <c r="E135" s="263"/>
      <c r="F135" s="263"/>
      <c r="G135" s="263" t="s">
        <v>272</v>
      </c>
      <c r="H135" s="263"/>
      <c r="I135" s="264"/>
      <c r="J135" s="265"/>
      <c r="K135" s="264"/>
      <c r="L135" s="265"/>
      <c r="M135" s="264"/>
      <c r="N135" s="265"/>
      <c r="O135" s="264"/>
      <c r="P135" s="265"/>
      <c r="Q135" s="264"/>
      <c r="R135" s="265"/>
      <c r="S135" s="264"/>
      <c r="T135" s="265"/>
      <c r="U135" s="264"/>
      <c r="V135" s="265"/>
      <c r="W135" s="264"/>
      <c r="X135" s="265"/>
      <c r="Y135" s="264"/>
      <c r="Z135" s="265"/>
      <c r="AA135" s="264"/>
      <c r="AB135" s="265"/>
      <c r="AC135" s="264"/>
      <c r="AD135" s="265"/>
      <c r="AE135" s="264"/>
      <c r="AF135" s="265"/>
      <c r="AG135" s="264"/>
    </row>
    <row r="136" spans="1:33" x14ac:dyDescent="0.25">
      <c r="A136" s="263"/>
      <c r="B136" s="263"/>
      <c r="C136" s="263"/>
      <c r="D136" s="263"/>
      <c r="E136" s="263"/>
      <c r="F136" s="263"/>
      <c r="G136" s="263"/>
      <c r="H136" s="263" t="s">
        <v>273</v>
      </c>
      <c r="I136" s="264">
        <v>0</v>
      </c>
      <c r="J136" s="265"/>
      <c r="K136" s="264">
        <v>0</v>
      </c>
      <c r="L136" s="265"/>
      <c r="M136" s="264">
        <v>0</v>
      </c>
      <c r="N136" s="265"/>
      <c r="O136" s="264">
        <v>0</v>
      </c>
      <c r="P136" s="265"/>
      <c r="Q136" s="264">
        <v>55</v>
      </c>
      <c r="R136" s="265"/>
      <c r="S136" s="264">
        <v>0</v>
      </c>
      <c r="T136" s="265"/>
      <c r="U136" s="264">
        <v>0</v>
      </c>
      <c r="V136" s="265"/>
      <c r="W136" s="264">
        <v>105.04</v>
      </c>
      <c r="X136" s="265"/>
      <c r="Y136" s="264">
        <v>70</v>
      </c>
      <c r="Z136" s="265"/>
      <c r="AA136" s="264">
        <v>0</v>
      </c>
      <c r="AB136" s="265"/>
      <c r="AC136" s="264">
        <v>5909.4</v>
      </c>
      <c r="AD136" s="265"/>
      <c r="AE136" s="264">
        <v>600</v>
      </c>
      <c r="AF136" s="265"/>
      <c r="AG136" s="264">
        <v>6739.44</v>
      </c>
    </row>
    <row r="137" spans="1:33" ht="15.75" thickBot="1" x14ac:dyDescent="0.3">
      <c r="A137" s="263"/>
      <c r="B137" s="263"/>
      <c r="C137" s="263"/>
      <c r="D137" s="263"/>
      <c r="E137" s="263"/>
      <c r="F137" s="263"/>
      <c r="G137" s="263"/>
      <c r="H137" s="263" t="s">
        <v>274</v>
      </c>
      <c r="I137" s="266">
        <v>0</v>
      </c>
      <c r="J137" s="265"/>
      <c r="K137" s="266">
        <v>0</v>
      </c>
      <c r="L137" s="265"/>
      <c r="M137" s="266">
        <v>8293.5400000000009</v>
      </c>
      <c r="N137" s="265"/>
      <c r="O137" s="266">
        <v>2264.81</v>
      </c>
      <c r="P137" s="265"/>
      <c r="Q137" s="266">
        <v>2102.3200000000002</v>
      </c>
      <c r="R137" s="265"/>
      <c r="S137" s="266">
        <v>2137.3200000000002</v>
      </c>
      <c r="T137" s="265"/>
      <c r="U137" s="266">
        <v>5442.5</v>
      </c>
      <c r="V137" s="265"/>
      <c r="W137" s="266">
        <v>2113.8000000000002</v>
      </c>
      <c r="X137" s="265"/>
      <c r="Y137" s="266">
        <v>4152.1000000000004</v>
      </c>
      <c r="Z137" s="265"/>
      <c r="AA137" s="266">
        <v>14006.44</v>
      </c>
      <c r="AB137" s="265"/>
      <c r="AC137" s="266">
        <v>5502.97</v>
      </c>
      <c r="AD137" s="265"/>
      <c r="AE137" s="266">
        <v>8789.57</v>
      </c>
      <c r="AF137" s="265"/>
      <c r="AG137" s="266">
        <v>54805.37</v>
      </c>
    </row>
    <row r="138" spans="1:33" x14ac:dyDescent="0.25">
      <c r="A138" s="263"/>
      <c r="B138" s="263"/>
      <c r="C138" s="263"/>
      <c r="D138" s="263"/>
      <c r="E138" s="263"/>
      <c r="F138" s="263"/>
      <c r="G138" s="263" t="s">
        <v>275</v>
      </c>
      <c r="H138" s="263"/>
      <c r="I138" s="264">
        <v>0</v>
      </c>
      <c r="J138" s="265"/>
      <c r="K138" s="264">
        <v>0</v>
      </c>
      <c r="L138" s="265"/>
      <c r="M138" s="264">
        <v>8293.5400000000009</v>
      </c>
      <c r="N138" s="265"/>
      <c r="O138" s="264">
        <v>2264.81</v>
      </c>
      <c r="P138" s="265"/>
      <c r="Q138" s="264">
        <v>2157.3200000000002</v>
      </c>
      <c r="R138" s="265"/>
      <c r="S138" s="264">
        <v>2137.3200000000002</v>
      </c>
      <c r="T138" s="265"/>
      <c r="U138" s="264">
        <v>5442.5</v>
      </c>
      <c r="V138" s="265"/>
      <c r="W138" s="264">
        <v>2218.84</v>
      </c>
      <c r="X138" s="265"/>
      <c r="Y138" s="264">
        <v>4222.1000000000004</v>
      </c>
      <c r="Z138" s="265"/>
      <c r="AA138" s="264">
        <v>14006.44</v>
      </c>
      <c r="AB138" s="265"/>
      <c r="AC138" s="264">
        <v>11412.37</v>
      </c>
      <c r="AD138" s="265"/>
      <c r="AE138" s="264">
        <v>9389.57</v>
      </c>
      <c r="AF138" s="265"/>
      <c r="AG138" s="264">
        <v>61544.81</v>
      </c>
    </row>
    <row r="139" spans="1:33" x14ac:dyDescent="0.25">
      <c r="A139" s="263"/>
      <c r="B139" s="263"/>
      <c r="C139" s="263"/>
      <c r="D139" s="263"/>
      <c r="E139" s="263"/>
      <c r="F139" s="263"/>
      <c r="G139" s="263" t="s">
        <v>276</v>
      </c>
      <c r="H139" s="263"/>
      <c r="I139" s="264">
        <v>31</v>
      </c>
      <c r="J139" s="265"/>
      <c r="K139" s="264">
        <v>1634.74</v>
      </c>
      <c r="L139" s="265"/>
      <c r="M139" s="264">
        <v>467.16</v>
      </c>
      <c r="N139" s="265"/>
      <c r="O139" s="264">
        <v>832.22</v>
      </c>
      <c r="P139" s="265"/>
      <c r="Q139" s="264">
        <v>31</v>
      </c>
      <c r="R139" s="265"/>
      <c r="S139" s="264">
        <v>156.15</v>
      </c>
      <c r="T139" s="265"/>
      <c r="U139" s="264">
        <v>35</v>
      </c>
      <c r="V139" s="265"/>
      <c r="W139" s="264">
        <v>969.3</v>
      </c>
      <c r="X139" s="265"/>
      <c r="Y139" s="264">
        <v>1217.5</v>
      </c>
      <c r="Z139" s="265"/>
      <c r="AA139" s="264">
        <v>218.74</v>
      </c>
      <c r="AB139" s="265"/>
      <c r="AC139" s="264">
        <v>719.3</v>
      </c>
      <c r="AD139" s="265"/>
      <c r="AE139" s="264">
        <v>0</v>
      </c>
      <c r="AF139" s="265"/>
      <c r="AG139" s="264">
        <v>6312.11</v>
      </c>
    </row>
    <row r="140" spans="1:33" x14ac:dyDescent="0.25">
      <c r="A140" s="263"/>
      <c r="B140" s="263"/>
      <c r="C140" s="263"/>
      <c r="D140" s="263"/>
      <c r="E140" s="263"/>
      <c r="F140" s="263"/>
      <c r="G140" s="263" t="s">
        <v>277</v>
      </c>
      <c r="H140" s="263"/>
      <c r="I140" s="264">
        <v>0</v>
      </c>
      <c r="J140" s="265"/>
      <c r="K140" s="264">
        <v>0</v>
      </c>
      <c r="L140" s="265"/>
      <c r="M140" s="264">
        <v>275</v>
      </c>
      <c r="N140" s="265"/>
      <c r="O140" s="264">
        <v>0</v>
      </c>
      <c r="P140" s="265"/>
      <c r="Q140" s="264">
        <v>0</v>
      </c>
      <c r="R140" s="265"/>
      <c r="S140" s="264">
        <v>0</v>
      </c>
      <c r="T140" s="265"/>
      <c r="U140" s="264">
        <v>0</v>
      </c>
      <c r="V140" s="265"/>
      <c r="W140" s="264">
        <v>0</v>
      </c>
      <c r="X140" s="265"/>
      <c r="Y140" s="264">
        <v>0</v>
      </c>
      <c r="Z140" s="265"/>
      <c r="AA140" s="264">
        <v>0</v>
      </c>
      <c r="AB140" s="265"/>
      <c r="AC140" s="264">
        <v>868.12</v>
      </c>
      <c r="AD140" s="265"/>
      <c r="AE140" s="264">
        <v>768.95</v>
      </c>
      <c r="AF140" s="265"/>
      <c r="AG140" s="264">
        <v>1912.07</v>
      </c>
    </row>
    <row r="141" spans="1:33" x14ac:dyDescent="0.25">
      <c r="A141" s="263"/>
      <c r="B141" s="263"/>
      <c r="C141" s="263"/>
      <c r="D141" s="263"/>
      <c r="E141" s="263"/>
      <c r="F141" s="263"/>
      <c r="G141" s="263" t="s">
        <v>278</v>
      </c>
      <c r="H141" s="263"/>
      <c r="I141" s="264">
        <v>104.39</v>
      </c>
      <c r="J141" s="265"/>
      <c r="K141" s="264">
        <v>0</v>
      </c>
      <c r="L141" s="265"/>
      <c r="M141" s="264">
        <v>0</v>
      </c>
      <c r="N141" s="265"/>
      <c r="O141" s="264">
        <v>624.70000000000005</v>
      </c>
      <c r="P141" s="265"/>
      <c r="Q141" s="264">
        <v>0</v>
      </c>
      <c r="R141" s="265"/>
      <c r="S141" s="264">
        <v>0</v>
      </c>
      <c r="T141" s="265"/>
      <c r="U141" s="264">
        <v>0</v>
      </c>
      <c r="V141" s="265"/>
      <c r="W141" s="264">
        <v>0</v>
      </c>
      <c r="X141" s="265"/>
      <c r="Y141" s="264">
        <v>0</v>
      </c>
      <c r="Z141" s="265"/>
      <c r="AA141" s="264">
        <v>5706.07</v>
      </c>
      <c r="AB141" s="265"/>
      <c r="AC141" s="264">
        <v>159.99</v>
      </c>
      <c r="AD141" s="265"/>
      <c r="AE141" s="264">
        <v>1168.49</v>
      </c>
      <c r="AF141" s="265"/>
      <c r="AG141" s="264">
        <v>7763.64</v>
      </c>
    </row>
    <row r="142" spans="1:33" x14ac:dyDescent="0.25">
      <c r="A142" s="263"/>
      <c r="B142" s="263"/>
      <c r="C142" s="263"/>
      <c r="D142" s="263"/>
      <c r="E142" s="263"/>
      <c r="F142" s="263"/>
      <c r="G142" s="263" t="s">
        <v>279</v>
      </c>
      <c r="H142" s="263"/>
      <c r="I142" s="264">
        <v>-632.54</v>
      </c>
      <c r="J142" s="265"/>
      <c r="K142" s="264">
        <v>1208.57</v>
      </c>
      <c r="L142" s="265"/>
      <c r="M142" s="264">
        <v>0</v>
      </c>
      <c r="N142" s="265"/>
      <c r="O142" s="264">
        <v>0</v>
      </c>
      <c r="P142" s="265"/>
      <c r="Q142" s="264">
        <v>0</v>
      </c>
      <c r="R142" s="265"/>
      <c r="S142" s="264">
        <v>0</v>
      </c>
      <c r="T142" s="265"/>
      <c r="U142" s="264">
        <v>0</v>
      </c>
      <c r="V142" s="265"/>
      <c r="W142" s="264">
        <v>0</v>
      </c>
      <c r="X142" s="265"/>
      <c r="Y142" s="264">
        <v>0</v>
      </c>
      <c r="Z142" s="265"/>
      <c r="AA142" s="264">
        <v>0</v>
      </c>
      <c r="AB142" s="265"/>
      <c r="AC142" s="264">
        <v>0</v>
      </c>
      <c r="AD142" s="265"/>
      <c r="AE142" s="264">
        <v>763.89</v>
      </c>
      <c r="AF142" s="265"/>
      <c r="AG142" s="264">
        <v>1339.92</v>
      </c>
    </row>
    <row r="143" spans="1:33" x14ac:dyDescent="0.25">
      <c r="A143" s="263"/>
      <c r="B143" s="263"/>
      <c r="C143" s="263"/>
      <c r="D143" s="263"/>
      <c r="E143" s="263"/>
      <c r="F143" s="263"/>
      <c r="G143" s="263" t="s">
        <v>280</v>
      </c>
      <c r="H143" s="263"/>
      <c r="I143" s="264">
        <v>0</v>
      </c>
      <c r="J143" s="265"/>
      <c r="K143" s="264">
        <v>0</v>
      </c>
      <c r="L143" s="265"/>
      <c r="M143" s="264">
        <v>0</v>
      </c>
      <c r="N143" s="265"/>
      <c r="O143" s="264">
        <v>0</v>
      </c>
      <c r="P143" s="265"/>
      <c r="Q143" s="264">
        <v>0</v>
      </c>
      <c r="R143" s="265"/>
      <c r="S143" s="264">
        <v>0</v>
      </c>
      <c r="T143" s="265"/>
      <c r="U143" s="264">
        <v>0</v>
      </c>
      <c r="V143" s="265"/>
      <c r="W143" s="264">
        <v>0</v>
      </c>
      <c r="X143" s="265"/>
      <c r="Y143" s="264">
        <v>613.53</v>
      </c>
      <c r="Z143" s="265"/>
      <c r="AA143" s="264">
        <v>0</v>
      </c>
      <c r="AB143" s="265"/>
      <c r="AC143" s="264">
        <v>23.9</v>
      </c>
      <c r="AD143" s="265"/>
      <c r="AE143" s="264">
        <v>0</v>
      </c>
      <c r="AF143" s="265"/>
      <c r="AG143" s="264">
        <v>637.42999999999995</v>
      </c>
    </row>
    <row r="144" spans="1:33" ht="15.75" thickBot="1" x14ac:dyDescent="0.3">
      <c r="A144" s="263"/>
      <c r="B144" s="263"/>
      <c r="C144" s="263"/>
      <c r="D144" s="263"/>
      <c r="E144" s="263"/>
      <c r="F144" s="263"/>
      <c r="G144" s="263" t="s">
        <v>281</v>
      </c>
      <c r="H144" s="263"/>
      <c r="I144" s="266">
        <v>-23.9</v>
      </c>
      <c r="J144" s="265"/>
      <c r="K144" s="266">
        <v>0</v>
      </c>
      <c r="L144" s="265"/>
      <c r="M144" s="266">
        <v>0</v>
      </c>
      <c r="N144" s="265"/>
      <c r="O144" s="266">
        <v>364.5</v>
      </c>
      <c r="P144" s="265"/>
      <c r="Q144" s="266">
        <v>0</v>
      </c>
      <c r="R144" s="265"/>
      <c r="S144" s="266">
        <v>0</v>
      </c>
      <c r="T144" s="265"/>
      <c r="U144" s="266">
        <v>0</v>
      </c>
      <c r="V144" s="265"/>
      <c r="W144" s="266">
        <v>0</v>
      </c>
      <c r="X144" s="265"/>
      <c r="Y144" s="266">
        <v>0</v>
      </c>
      <c r="Z144" s="265"/>
      <c r="AA144" s="266">
        <v>1715</v>
      </c>
      <c r="AB144" s="265"/>
      <c r="AC144" s="266">
        <v>3870.98</v>
      </c>
      <c r="AD144" s="265"/>
      <c r="AE144" s="266">
        <v>6920.03</v>
      </c>
      <c r="AF144" s="265"/>
      <c r="AG144" s="266">
        <v>12846.61</v>
      </c>
    </row>
    <row r="145" spans="1:33" x14ac:dyDescent="0.25">
      <c r="A145" s="263"/>
      <c r="B145" s="263"/>
      <c r="C145" s="263"/>
      <c r="D145" s="263"/>
      <c r="E145" s="263"/>
      <c r="F145" s="263" t="s">
        <v>282</v>
      </c>
      <c r="G145" s="263"/>
      <c r="H145" s="263"/>
      <c r="I145" s="264">
        <v>-1685.53</v>
      </c>
      <c r="J145" s="265"/>
      <c r="K145" s="264">
        <v>6231.42</v>
      </c>
      <c r="L145" s="265"/>
      <c r="M145" s="264">
        <v>16803.669999999998</v>
      </c>
      <c r="N145" s="265"/>
      <c r="O145" s="264">
        <v>10891.78</v>
      </c>
      <c r="P145" s="265"/>
      <c r="Q145" s="264">
        <v>4110.17</v>
      </c>
      <c r="R145" s="265"/>
      <c r="S145" s="264">
        <v>2894.21</v>
      </c>
      <c r="T145" s="265"/>
      <c r="U145" s="264">
        <v>6537.17</v>
      </c>
      <c r="V145" s="265"/>
      <c r="W145" s="264">
        <v>4414.18</v>
      </c>
      <c r="X145" s="265"/>
      <c r="Y145" s="264">
        <v>8220.26</v>
      </c>
      <c r="Z145" s="265"/>
      <c r="AA145" s="264">
        <v>23683.85</v>
      </c>
      <c r="AB145" s="265"/>
      <c r="AC145" s="264">
        <v>23018.01</v>
      </c>
      <c r="AD145" s="265"/>
      <c r="AE145" s="264">
        <v>21272.77</v>
      </c>
      <c r="AF145" s="265"/>
      <c r="AG145" s="264">
        <v>126391.96</v>
      </c>
    </row>
    <row r="146" spans="1:33" x14ac:dyDescent="0.25">
      <c r="A146" s="263"/>
      <c r="B146" s="263"/>
      <c r="C146" s="263"/>
      <c r="D146" s="263"/>
      <c r="E146" s="263"/>
      <c r="F146" s="263" t="s">
        <v>283</v>
      </c>
      <c r="G146" s="263"/>
      <c r="H146" s="263"/>
      <c r="I146" s="264"/>
      <c r="J146" s="265"/>
      <c r="K146" s="264"/>
      <c r="L146" s="265"/>
      <c r="M146" s="264"/>
      <c r="N146" s="265"/>
      <c r="O146" s="264"/>
      <c r="P146" s="265"/>
      <c r="Q146" s="264"/>
      <c r="R146" s="265"/>
      <c r="S146" s="264"/>
      <c r="T146" s="265"/>
      <c r="U146" s="264"/>
      <c r="V146" s="265"/>
      <c r="W146" s="264"/>
      <c r="X146" s="265"/>
      <c r="Y146" s="264"/>
      <c r="Z146" s="265"/>
      <c r="AA146" s="264"/>
      <c r="AB146" s="265"/>
      <c r="AC146" s="264"/>
      <c r="AD146" s="265"/>
      <c r="AE146" s="264"/>
      <c r="AF146" s="265"/>
      <c r="AG146" s="264"/>
    </row>
    <row r="147" spans="1:33" x14ac:dyDescent="0.25">
      <c r="A147" s="263"/>
      <c r="B147" s="263"/>
      <c r="C147" s="263"/>
      <c r="D147" s="263"/>
      <c r="E147" s="263"/>
      <c r="F147" s="263"/>
      <c r="G147" s="263" t="s">
        <v>285</v>
      </c>
      <c r="H147" s="263"/>
      <c r="I147" s="264">
        <v>0</v>
      </c>
      <c r="J147" s="265"/>
      <c r="K147" s="264">
        <v>0</v>
      </c>
      <c r="L147" s="265"/>
      <c r="M147" s="264">
        <v>1845.09</v>
      </c>
      <c r="N147" s="265"/>
      <c r="O147" s="264">
        <v>0</v>
      </c>
      <c r="P147" s="265"/>
      <c r="Q147" s="264">
        <v>0</v>
      </c>
      <c r="R147" s="265"/>
      <c r="S147" s="264">
        <v>0</v>
      </c>
      <c r="T147" s="265"/>
      <c r="U147" s="264">
        <v>0</v>
      </c>
      <c r="V147" s="265"/>
      <c r="W147" s="264">
        <v>0</v>
      </c>
      <c r="X147" s="265"/>
      <c r="Y147" s="264">
        <v>0</v>
      </c>
      <c r="Z147" s="265"/>
      <c r="AA147" s="264">
        <v>0</v>
      </c>
      <c r="AB147" s="265"/>
      <c r="AC147" s="264">
        <v>0</v>
      </c>
      <c r="AD147" s="265"/>
      <c r="AE147" s="264">
        <v>0</v>
      </c>
      <c r="AF147" s="265"/>
      <c r="AG147" s="264">
        <v>1845.09</v>
      </c>
    </row>
    <row r="148" spans="1:33" x14ac:dyDescent="0.25">
      <c r="A148" s="263"/>
      <c r="B148" s="263"/>
      <c r="C148" s="263"/>
      <c r="D148" s="263"/>
      <c r="E148" s="263"/>
      <c r="F148" s="263"/>
      <c r="G148" s="263" t="s">
        <v>276</v>
      </c>
      <c r="H148" s="263"/>
      <c r="I148" s="264">
        <v>0</v>
      </c>
      <c r="J148" s="265"/>
      <c r="K148" s="264">
        <v>0</v>
      </c>
      <c r="L148" s="265"/>
      <c r="M148" s="264">
        <v>0</v>
      </c>
      <c r="N148" s="265"/>
      <c r="O148" s="264">
        <v>0</v>
      </c>
      <c r="P148" s="265"/>
      <c r="Q148" s="264">
        <v>0</v>
      </c>
      <c r="R148" s="265"/>
      <c r="S148" s="264">
        <v>0</v>
      </c>
      <c r="T148" s="265"/>
      <c r="U148" s="264">
        <v>0</v>
      </c>
      <c r="V148" s="265"/>
      <c r="W148" s="264">
        <v>0</v>
      </c>
      <c r="X148" s="265"/>
      <c r="Y148" s="264">
        <v>0</v>
      </c>
      <c r="Z148" s="265"/>
      <c r="AA148" s="264">
        <v>2511.0300000000002</v>
      </c>
      <c r="AB148" s="265"/>
      <c r="AC148" s="264">
        <v>7086.21</v>
      </c>
      <c r="AD148" s="265"/>
      <c r="AE148" s="264">
        <v>333.63</v>
      </c>
      <c r="AF148" s="265"/>
      <c r="AG148" s="264">
        <v>9930.8700000000008</v>
      </c>
    </row>
    <row r="149" spans="1:33" ht="15.75" thickBot="1" x14ac:dyDescent="0.3">
      <c r="A149" s="263"/>
      <c r="B149" s="263"/>
      <c r="C149" s="263"/>
      <c r="D149" s="263"/>
      <c r="E149" s="263"/>
      <c r="F149" s="263"/>
      <c r="G149" s="263" t="s">
        <v>277</v>
      </c>
      <c r="H149" s="263"/>
      <c r="I149" s="267">
        <v>0</v>
      </c>
      <c r="J149" s="265"/>
      <c r="K149" s="267">
        <v>0</v>
      </c>
      <c r="L149" s="265"/>
      <c r="M149" s="267">
        <v>0</v>
      </c>
      <c r="N149" s="265"/>
      <c r="O149" s="267">
        <v>1615.48</v>
      </c>
      <c r="P149" s="265"/>
      <c r="Q149" s="267">
        <v>0</v>
      </c>
      <c r="R149" s="265"/>
      <c r="S149" s="267">
        <v>0</v>
      </c>
      <c r="T149" s="265"/>
      <c r="U149" s="267">
        <v>0</v>
      </c>
      <c r="V149" s="265"/>
      <c r="W149" s="267">
        <v>0</v>
      </c>
      <c r="X149" s="265"/>
      <c r="Y149" s="267">
        <v>0</v>
      </c>
      <c r="Z149" s="265"/>
      <c r="AA149" s="267">
        <v>0</v>
      </c>
      <c r="AB149" s="265"/>
      <c r="AC149" s="267">
        <v>1780.57</v>
      </c>
      <c r="AD149" s="265"/>
      <c r="AE149" s="267">
        <v>0</v>
      </c>
      <c r="AF149" s="265"/>
      <c r="AG149" s="267">
        <v>3396.05</v>
      </c>
    </row>
    <row r="150" spans="1:33" ht="15.75" thickBot="1" x14ac:dyDescent="0.3">
      <c r="A150" s="263"/>
      <c r="B150" s="263"/>
      <c r="C150" s="263"/>
      <c r="D150" s="263"/>
      <c r="E150" s="263"/>
      <c r="F150" s="263" t="s">
        <v>287</v>
      </c>
      <c r="G150" s="263"/>
      <c r="H150" s="263"/>
      <c r="I150" s="269">
        <v>0</v>
      </c>
      <c r="J150" s="265"/>
      <c r="K150" s="269">
        <v>0</v>
      </c>
      <c r="L150" s="265"/>
      <c r="M150" s="269">
        <v>1845.09</v>
      </c>
      <c r="N150" s="265"/>
      <c r="O150" s="269">
        <v>1615.48</v>
      </c>
      <c r="P150" s="265"/>
      <c r="Q150" s="269">
        <v>0</v>
      </c>
      <c r="R150" s="265"/>
      <c r="S150" s="269">
        <v>0</v>
      </c>
      <c r="T150" s="265"/>
      <c r="U150" s="269">
        <v>0</v>
      </c>
      <c r="V150" s="265"/>
      <c r="W150" s="269">
        <v>0</v>
      </c>
      <c r="X150" s="265"/>
      <c r="Y150" s="269">
        <v>0</v>
      </c>
      <c r="Z150" s="265"/>
      <c r="AA150" s="269">
        <v>2511.0300000000002</v>
      </c>
      <c r="AB150" s="265"/>
      <c r="AC150" s="269">
        <v>8866.7800000000007</v>
      </c>
      <c r="AD150" s="265"/>
      <c r="AE150" s="269">
        <v>333.63</v>
      </c>
      <c r="AF150" s="265"/>
      <c r="AG150" s="269">
        <v>15172.01</v>
      </c>
    </row>
    <row r="151" spans="1:33" ht="15.75" thickBot="1" x14ac:dyDescent="0.3">
      <c r="A151" s="263"/>
      <c r="B151" s="263"/>
      <c r="C151" s="263"/>
      <c r="D151" s="263"/>
      <c r="E151" s="263" t="s">
        <v>288</v>
      </c>
      <c r="F151" s="263"/>
      <c r="G151" s="263"/>
      <c r="H151" s="263"/>
      <c r="I151" s="268">
        <v>452.01</v>
      </c>
      <c r="J151" s="265"/>
      <c r="K151" s="268">
        <v>7257.87</v>
      </c>
      <c r="L151" s="265"/>
      <c r="M151" s="268">
        <v>21113.21</v>
      </c>
      <c r="N151" s="265"/>
      <c r="O151" s="268">
        <v>31364.16</v>
      </c>
      <c r="P151" s="265"/>
      <c r="Q151" s="268">
        <v>16544.89</v>
      </c>
      <c r="R151" s="265"/>
      <c r="S151" s="268">
        <v>15484.98</v>
      </c>
      <c r="T151" s="265"/>
      <c r="U151" s="268">
        <v>11157.02</v>
      </c>
      <c r="V151" s="265"/>
      <c r="W151" s="268">
        <v>8990.4</v>
      </c>
      <c r="X151" s="265"/>
      <c r="Y151" s="268">
        <v>20079.759999999998</v>
      </c>
      <c r="Z151" s="265"/>
      <c r="AA151" s="268">
        <v>27751.45</v>
      </c>
      <c r="AB151" s="265"/>
      <c r="AC151" s="268">
        <v>35624.730000000003</v>
      </c>
      <c r="AD151" s="265"/>
      <c r="AE151" s="268">
        <v>25258.54</v>
      </c>
      <c r="AF151" s="265"/>
      <c r="AG151" s="268">
        <v>221079.02</v>
      </c>
    </row>
    <row r="152" spans="1:33" x14ac:dyDescent="0.25">
      <c r="A152" s="263"/>
      <c r="B152" s="263"/>
      <c r="C152" s="263"/>
      <c r="D152" s="263" t="s">
        <v>289</v>
      </c>
      <c r="E152" s="263"/>
      <c r="F152" s="263"/>
      <c r="G152" s="263"/>
      <c r="H152" s="263"/>
      <c r="I152" s="264">
        <v>452.01</v>
      </c>
      <c r="J152" s="265"/>
      <c r="K152" s="264">
        <v>7257.87</v>
      </c>
      <c r="L152" s="265"/>
      <c r="M152" s="264">
        <v>21113.21</v>
      </c>
      <c r="N152" s="265"/>
      <c r="O152" s="264">
        <v>31364.16</v>
      </c>
      <c r="P152" s="265"/>
      <c r="Q152" s="264">
        <v>16544.89</v>
      </c>
      <c r="R152" s="265"/>
      <c r="S152" s="264">
        <v>15484.98</v>
      </c>
      <c r="T152" s="265"/>
      <c r="U152" s="264">
        <v>11157.02</v>
      </c>
      <c r="V152" s="265"/>
      <c r="W152" s="264">
        <v>8990.4</v>
      </c>
      <c r="X152" s="265"/>
      <c r="Y152" s="264">
        <v>20079.759999999998</v>
      </c>
      <c r="Z152" s="265"/>
      <c r="AA152" s="264">
        <v>28759.95</v>
      </c>
      <c r="AB152" s="265"/>
      <c r="AC152" s="264">
        <v>38357.93</v>
      </c>
      <c r="AD152" s="265"/>
      <c r="AE152" s="264">
        <v>25490.04</v>
      </c>
      <c r="AF152" s="265"/>
      <c r="AG152" s="264">
        <v>225052.22</v>
      </c>
    </row>
    <row r="153" spans="1:33" x14ac:dyDescent="0.25">
      <c r="A153" s="263"/>
      <c r="B153" s="263"/>
      <c r="C153" s="263"/>
      <c r="D153" s="263" t="s">
        <v>186</v>
      </c>
      <c r="E153" s="263"/>
      <c r="F153" s="263"/>
      <c r="G153" s="263"/>
      <c r="H153" s="263"/>
      <c r="I153" s="264"/>
      <c r="J153" s="265"/>
      <c r="K153" s="264"/>
      <c r="L153" s="265"/>
      <c r="M153" s="264"/>
      <c r="N153" s="265"/>
      <c r="O153" s="264"/>
      <c r="P153" s="265"/>
      <c r="Q153" s="264"/>
      <c r="R153" s="265"/>
      <c r="S153" s="264"/>
      <c r="T153" s="265"/>
      <c r="U153" s="264"/>
      <c r="V153" s="265"/>
      <c r="W153" s="264"/>
      <c r="X153" s="265"/>
      <c r="Y153" s="264"/>
      <c r="Z153" s="265"/>
      <c r="AA153" s="264"/>
      <c r="AB153" s="265"/>
      <c r="AC153" s="264"/>
      <c r="AD153" s="265"/>
      <c r="AE153" s="264"/>
      <c r="AF153" s="265"/>
      <c r="AG153" s="264"/>
    </row>
    <row r="154" spans="1:33" x14ac:dyDescent="0.25">
      <c r="A154" s="263"/>
      <c r="B154" s="263"/>
      <c r="C154" s="263"/>
      <c r="D154" s="263"/>
      <c r="E154" s="263" t="s">
        <v>290</v>
      </c>
      <c r="F154" s="263"/>
      <c r="G154" s="263"/>
      <c r="H154" s="263"/>
      <c r="I154" s="264"/>
      <c r="J154" s="265"/>
      <c r="K154" s="264"/>
      <c r="L154" s="265"/>
      <c r="M154" s="264"/>
      <c r="N154" s="265"/>
      <c r="O154" s="264"/>
      <c r="P154" s="265"/>
      <c r="Q154" s="264"/>
      <c r="R154" s="265"/>
      <c r="S154" s="264"/>
      <c r="T154" s="265"/>
      <c r="U154" s="264"/>
      <c r="V154" s="265"/>
      <c r="W154" s="264"/>
      <c r="X154" s="265"/>
      <c r="Y154" s="264"/>
      <c r="Z154" s="265"/>
      <c r="AA154" s="264"/>
      <c r="AB154" s="265"/>
      <c r="AC154" s="264"/>
      <c r="AD154" s="265"/>
      <c r="AE154" s="264"/>
      <c r="AF154" s="265"/>
      <c r="AG154" s="264"/>
    </row>
    <row r="155" spans="1:33" x14ac:dyDescent="0.25">
      <c r="A155" s="263"/>
      <c r="B155" s="263"/>
      <c r="C155" s="263"/>
      <c r="D155" s="263"/>
      <c r="E155" s="263"/>
      <c r="F155" s="263" t="s">
        <v>292</v>
      </c>
      <c r="G155" s="263"/>
      <c r="H155" s="263"/>
      <c r="I155" s="264">
        <v>1520.2</v>
      </c>
      <c r="J155" s="265"/>
      <c r="K155" s="264">
        <v>966.76</v>
      </c>
      <c r="L155" s="265"/>
      <c r="M155" s="264">
        <v>0</v>
      </c>
      <c r="N155" s="265"/>
      <c r="O155" s="264">
        <v>0</v>
      </c>
      <c r="P155" s="265"/>
      <c r="Q155" s="264">
        <v>0</v>
      </c>
      <c r="R155" s="265"/>
      <c r="S155" s="264">
        <v>0</v>
      </c>
      <c r="T155" s="265"/>
      <c r="U155" s="264">
        <v>0</v>
      </c>
      <c r="V155" s="265"/>
      <c r="W155" s="264">
        <v>0</v>
      </c>
      <c r="X155" s="265"/>
      <c r="Y155" s="264">
        <v>364.65</v>
      </c>
      <c r="Z155" s="265"/>
      <c r="AA155" s="264">
        <v>55.96</v>
      </c>
      <c r="AB155" s="265"/>
      <c r="AC155" s="264">
        <v>6761.03</v>
      </c>
      <c r="AD155" s="265"/>
      <c r="AE155" s="264">
        <v>-2841.51</v>
      </c>
      <c r="AF155" s="265"/>
      <c r="AG155" s="264">
        <v>6827.09</v>
      </c>
    </row>
    <row r="156" spans="1:33" x14ac:dyDescent="0.25">
      <c r="A156" s="263"/>
      <c r="B156" s="263"/>
      <c r="C156" s="263"/>
      <c r="D156" s="263"/>
      <c r="E156" s="263"/>
      <c r="F156" s="263" t="s">
        <v>293</v>
      </c>
      <c r="G156" s="263"/>
      <c r="H156" s="263"/>
      <c r="I156" s="264">
        <v>0</v>
      </c>
      <c r="J156" s="265"/>
      <c r="K156" s="264">
        <v>0</v>
      </c>
      <c r="L156" s="265"/>
      <c r="M156" s="264">
        <v>0</v>
      </c>
      <c r="N156" s="265"/>
      <c r="O156" s="264">
        <v>0</v>
      </c>
      <c r="P156" s="265"/>
      <c r="Q156" s="264">
        <v>0</v>
      </c>
      <c r="R156" s="265"/>
      <c r="S156" s="264">
        <v>0</v>
      </c>
      <c r="T156" s="265"/>
      <c r="U156" s="264">
        <v>0</v>
      </c>
      <c r="V156" s="265"/>
      <c r="W156" s="264">
        <v>0</v>
      </c>
      <c r="X156" s="265"/>
      <c r="Y156" s="264">
        <v>750</v>
      </c>
      <c r="Z156" s="265"/>
      <c r="AA156" s="264">
        <v>0</v>
      </c>
      <c r="AB156" s="265"/>
      <c r="AC156" s="264">
        <v>8747.9</v>
      </c>
      <c r="AD156" s="265"/>
      <c r="AE156" s="264">
        <v>0</v>
      </c>
      <c r="AF156" s="265"/>
      <c r="AG156" s="264">
        <v>9497.9</v>
      </c>
    </row>
    <row r="157" spans="1:33" ht="15.75" thickBot="1" x14ac:dyDescent="0.3">
      <c r="A157" s="263"/>
      <c r="B157" s="263"/>
      <c r="C157" s="263"/>
      <c r="D157" s="263"/>
      <c r="E157" s="263"/>
      <c r="F157" s="263" t="s">
        <v>424</v>
      </c>
      <c r="G157" s="263"/>
      <c r="H157" s="263"/>
      <c r="I157" s="266">
        <v>0</v>
      </c>
      <c r="J157" s="265"/>
      <c r="K157" s="266">
        <v>0</v>
      </c>
      <c r="L157" s="265"/>
      <c r="M157" s="266">
        <v>0</v>
      </c>
      <c r="N157" s="265"/>
      <c r="O157" s="266">
        <v>5100</v>
      </c>
      <c r="P157" s="265"/>
      <c r="Q157" s="266">
        <v>0</v>
      </c>
      <c r="R157" s="265"/>
      <c r="S157" s="266">
        <v>0</v>
      </c>
      <c r="T157" s="265"/>
      <c r="U157" s="266">
        <v>0</v>
      </c>
      <c r="V157" s="265"/>
      <c r="W157" s="266">
        <v>0</v>
      </c>
      <c r="X157" s="265"/>
      <c r="Y157" s="266">
        <v>0</v>
      </c>
      <c r="Z157" s="265"/>
      <c r="AA157" s="266">
        <v>0</v>
      </c>
      <c r="AB157" s="265"/>
      <c r="AC157" s="266">
        <v>0</v>
      </c>
      <c r="AD157" s="265"/>
      <c r="AE157" s="266">
        <v>0</v>
      </c>
      <c r="AF157" s="265"/>
      <c r="AG157" s="266">
        <v>5100</v>
      </c>
    </row>
    <row r="158" spans="1:33" x14ac:dyDescent="0.25">
      <c r="A158" s="263"/>
      <c r="B158" s="263"/>
      <c r="C158" s="263"/>
      <c r="D158" s="263"/>
      <c r="E158" s="263" t="s">
        <v>294</v>
      </c>
      <c r="F158" s="263"/>
      <c r="G158" s="263"/>
      <c r="H158" s="263"/>
      <c r="I158" s="264">
        <v>1520.2</v>
      </c>
      <c r="J158" s="265"/>
      <c r="K158" s="264">
        <v>966.76</v>
      </c>
      <c r="L158" s="265"/>
      <c r="M158" s="264">
        <v>0</v>
      </c>
      <c r="N158" s="265"/>
      <c r="O158" s="264">
        <v>5100</v>
      </c>
      <c r="P158" s="265"/>
      <c r="Q158" s="264">
        <v>0</v>
      </c>
      <c r="R158" s="265"/>
      <c r="S158" s="264">
        <v>0</v>
      </c>
      <c r="T158" s="265"/>
      <c r="U158" s="264">
        <v>0</v>
      </c>
      <c r="V158" s="265"/>
      <c r="W158" s="264">
        <v>0</v>
      </c>
      <c r="X158" s="265"/>
      <c r="Y158" s="264">
        <v>1114.6500000000001</v>
      </c>
      <c r="Z158" s="265"/>
      <c r="AA158" s="264">
        <v>55.96</v>
      </c>
      <c r="AB158" s="265"/>
      <c r="AC158" s="264">
        <v>15508.93</v>
      </c>
      <c r="AD158" s="265"/>
      <c r="AE158" s="264">
        <v>-2841.51</v>
      </c>
      <c r="AF158" s="265"/>
      <c r="AG158" s="264">
        <v>21424.99</v>
      </c>
    </row>
    <row r="159" spans="1:33" x14ac:dyDescent="0.25">
      <c r="A159" s="263"/>
      <c r="B159" s="263"/>
      <c r="C159" s="263"/>
      <c r="D159" s="263"/>
      <c r="E159" s="263" t="s">
        <v>295</v>
      </c>
      <c r="F159" s="263"/>
      <c r="G159" s="263"/>
      <c r="H159" s="263"/>
      <c r="I159" s="264"/>
      <c r="J159" s="265"/>
      <c r="K159" s="264"/>
      <c r="L159" s="265"/>
      <c r="M159" s="264"/>
      <c r="N159" s="265"/>
      <c r="O159" s="264"/>
      <c r="P159" s="265"/>
      <c r="Q159" s="264"/>
      <c r="R159" s="265"/>
      <c r="S159" s="264"/>
      <c r="T159" s="265"/>
      <c r="U159" s="264"/>
      <c r="V159" s="265"/>
      <c r="W159" s="264"/>
      <c r="X159" s="265"/>
      <c r="Y159" s="264"/>
      <c r="Z159" s="265"/>
      <c r="AA159" s="264"/>
      <c r="AB159" s="265"/>
      <c r="AC159" s="264"/>
      <c r="AD159" s="265"/>
      <c r="AE159" s="264"/>
      <c r="AF159" s="265"/>
      <c r="AG159" s="264"/>
    </row>
    <row r="160" spans="1:33" x14ac:dyDescent="0.25">
      <c r="A160" s="263"/>
      <c r="B160" s="263"/>
      <c r="C160" s="263"/>
      <c r="D160" s="263"/>
      <c r="E160" s="263"/>
      <c r="F160" s="263" t="s">
        <v>296</v>
      </c>
      <c r="G160" s="263"/>
      <c r="H160" s="263"/>
      <c r="I160" s="264">
        <v>220</v>
      </c>
      <c r="J160" s="265"/>
      <c r="K160" s="264">
        <v>0</v>
      </c>
      <c r="L160" s="265"/>
      <c r="M160" s="264">
        <v>0</v>
      </c>
      <c r="N160" s="265"/>
      <c r="O160" s="264">
        <v>139.99</v>
      </c>
      <c r="P160" s="265"/>
      <c r="Q160" s="264">
        <v>139.66999999999999</v>
      </c>
      <c r="R160" s="265"/>
      <c r="S160" s="264">
        <v>407.41</v>
      </c>
      <c r="T160" s="265"/>
      <c r="U160" s="264">
        <v>274.91000000000003</v>
      </c>
      <c r="V160" s="265"/>
      <c r="W160" s="264">
        <v>338.8</v>
      </c>
      <c r="X160" s="265"/>
      <c r="Y160" s="264">
        <v>143.91999999999999</v>
      </c>
      <c r="Z160" s="265"/>
      <c r="AA160" s="264">
        <v>225.43</v>
      </c>
      <c r="AB160" s="265"/>
      <c r="AC160" s="264">
        <v>25</v>
      </c>
      <c r="AD160" s="265"/>
      <c r="AE160" s="264">
        <v>0</v>
      </c>
      <c r="AF160" s="265"/>
      <c r="AG160" s="264">
        <v>1915.13</v>
      </c>
    </row>
    <row r="161" spans="1:33" x14ac:dyDescent="0.25">
      <c r="A161" s="263"/>
      <c r="B161" s="263"/>
      <c r="C161" s="263"/>
      <c r="D161" s="263"/>
      <c r="E161" s="263"/>
      <c r="F161" s="263" t="s">
        <v>297</v>
      </c>
      <c r="G161" s="263"/>
      <c r="H161" s="263"/>
      <c r="I161" s="264">
        <v>-943</v>
      </c>
      <c r="J161" s="265"/>
      <c r="K161" s="264">
        <v>90</v>
      </c>
      <c r="L161" s="265"/>
      <c r="M161" s="264">
        <v>119</v>
      </c>
      <c r="N161" s="265"/>
      <c r="O161" s="264">
        <v>724</v>
      </c>
      <c r="P161" s="265"/>
      <c r="Q161" s="264">
        <v>284</v>
      </c>
      <c r="R161" s="265"/>
      <c r="S161" s="264">
        <v>42</v>
      </c>
      <c r="T161" s="265"/>
      <c r="U161" s="264">
        <v>746</v>
      </c>
      <c r="V161" s="265"/>
      <c r="W161" s="264">
        <v>192</v>
      </c>
      <c r="X161" s="265"/>
      <c r="Y161" s="264">
        <v>0</v>
      </c>
      <c r="Z161" s="265"/>
      <c r="AA161" s="264">
        <v>643</v>
      </c>
      <c r="AB161" s="265"/>
      <c r="AC161" s="264">
        <v>150</v>
      </c>
      <c r="AD161" s="265"/>
      <c r="AE161" s="264">
        <v>2000</v>
      </c>
      <c r="AF161" s="265"/>
      <c r="AG161" s="264">
        <v>4047</v>
      </c>
    </row>
    <row r="162" spans="1:33" ht="15.75" thickBot="1" x14ac:dyDescent="0.3">
      <c r="A162" s="263"/>
      <c r="B162" s="263"/>
      <c r="C162" s="263"/>
      <c r="D162" s="263"/>
      <c r="E162" s="263"/>
      <c r="F162" s="263" t="s">
        <v>298</v>
      </c>
      <c r="G162" s="263"/>
      <c r="H162" s="263"/>
      <c r="I162" s="266">
        <v>458.92</v>
      </c>
      <c r="J162" s="265"/>
      <c r="K162" s="266">
        <v>0</v>
      </c>
      <c r="L162" s="265"/>
      <c r="M162" s="266">
        <v>0</v>
      </c>
      <c r="N162" s="265"/>
      <c r="O162" s="266">
        <v>4050.54</v>
      </c>
      <c r="P162" s="265"/>
      <c r="Q162" s="266">
        <v>129.94999999999999</v>
      </c>
      <c r="R162" s="265"/>
      <c r="S162" s="266">
        <v>591.46</v>
      </c>
      <c r="T162" s="265"/>
      <c r="U162" s="266">
        <v>5641.88</v>
      </c>
      <c r="V162" s="265"/>
      <c r="W162" s="266">
        <v>199.94</v>
      </c>
      <c r="X162" s="265"/>
      <c r="Y162" s="266">
        <v>1069.46</v>
      </c>
      <c r="Z162" s="265"/>
      <c r="AA162" s="266">
        <v>2059.5500000000002</v>
      </c>
      <c r="AB162" s="265"/>
      <c r="AC162" s="266">
        <v>4857.3500000000004</v>
      </c>
      <c r="AD162" s="265"/>
      <c r="AE162" s="266">
        <v>3064.76</v>
      </c>
      <c r="AF162" s="265"/>
      <c r="AG162" s="266">
        <v>22123.81</v>
      </c>
    </row>
    <row r="163" spans="1:33" x14ac:dyDescent="0.25">
      <c r="A163" s="263"/>
      <c r="B163" s="263"/>
      <c r="C163" s="263"/>
      <c r="D163" s="263"/>
      <c r="E163" s="263" t="s">
        <v>300</v>
      </c>
      <c r="F163" s="263"/>
      <c r="G163" s="263"/>
      <c r="H163" s="263"/>
      <c r="I163" s="264">
        <v>-264.08</v>
      </c>
      <c r="J163" s="265"/>
      <c r="K163" s="264">
        <v>90</v>
      </c>
      <c r="L163" s="265"/>
      <c r="M163" s="264">
        <v>119</v>
      </c>
      <c r="N163" s="265"/>
      <c r="O163" s="264">
        <v>4914.53</v>
      </c>
      <c r="P163" s="265"/>
      <c r="Q163" s="264">
        <v>553.62</v>
      </c>
      <c r="R163" s="265"/>
      <c r="S163" s="264">
        <v>1040.8699999999999</v>
      </c>
      <c r="T163" s="265"/>
      <c r="U163" s="264">
        <v>6662.79</v>
      </c>
      <c r="V163" s="265"/>
      <c r="W163" s="264">
        <v>730.74</v>
      </c>
      <c r="X163" s="265"/>
      <c r="Y163" s="264">
        <v>1213.3800000000001</v>
      </c>
      <c r="Z163" s="265"/>
      <c r="AA163" s="264">
        <v>2927.98</v>
      </c>
      <c r="AB163" s="265"/>
      <c r="AC163" s="264">
        <v>5032.3500000000004</v>
      </c>
      <c r="AD163" s="265"/>
      <c r="AE163" s="264">
        <v>5064.76</v>
      </c>
      <c r="AF163" s="265"/>
      <c r="AG163" s="264">
        <v>28085.94</v>
      </c>
    </row>
    <row r="164" spans="1:33" x14ac:dyDescent="0.25">
      <c r="A164" s="263"/>
      <c r="B164" s="263"/>
      <c r="C164" s="263"/>
      <c r="D164" s="263"/>
      <c r="E164" s="263" t="s">
        <v>301</v>
      </c>
      <c r="F164" s="263"/>
      <c r="G164" s="263"/>
      <c r="H164" s="263"/>
      <c r="I164" s="264">
        <v>0</v>
      </c>
      <c r="J164" s="265"/>
      <c r="K164" s="264">
        <v>0</v>
      </c>
      <c r="L164" s="265"/>
      <c r="M164" s="264">
        <v>0</v>
      </c>
      <c r="N164" s="265"/>
      <c r="O164" s="264">
        <v>161</v>
      </c>
      <c r="P164" s="265"/>
      <c r="Q164" s="264">
        <v>0</v>
      </c>
      <c r="R164" s="265"/>
      <c r="S164" s="264">
        <v>0</v>
      </c>
      <c r="T164" s="265"/>
      <c r="U164" s="264">
        <v>935</v>
      </c>
      <c r="V164" s="265"/>
      <c r="W164" s="264">
        <v>0</v>
      </c>
      <c r="X164" s="265"/>
      <c r="Y164" s="264">
        <v>2780.06</v>
      </c>
      <c r="Z164" s="265"/>
      <c r="AA164" s="264">
        <v>243</v>
      </c>
      <c r="AB164" s="265"/>
      <c r="AC164" s="264">
        <v>2154.86</v>
      </c>
      <c r="AD164" s="265"/>
      <c r="AE164" s="264">
        <v>55808</v>
      </c>
      <c r="AF164" s="265"/>
      <c r="AG164" s="264">
        <v>62081.919999999998</v>
      </c>
    </row>
    <row r="165" spans="1:33" ht="15.75" thickBot="1" x14ac:dyDescent="0.3">
      <c r="A165" s="263"/>
      <c r="B165" s="263"/>
      <c r="C165" s="263"/>
      <c r="D165" s="263"/>
      <c r="E165" s="263" t="s">
        <v>302</v>
      </c>
      <c r="F165" s="263"/>
      <c r="G165" s="263"/>
      <c r="H165" s="263"/>
      <c r="I165" s="266">
        <v>0</v>
      </c>
      <c r="J165" s="265"/>
      <c r="K165" s="266">
        <v>0</v>
      </c>
      <c r="L165" s="265"/>
      <c r="M165" s="266">
        <v>0</v>
      </c>
      <c r="N165" s="265"/>
      <c r="O165" s="266">
        <v>0</v>
      </c>
      <c r="P165" s="265"/>
      <c r="Q165" s="266">
        <v>0</v>
      </c>
      <c r="R165" s="265"/>
      <c r="S165" s="266">
        <v>10382</v>
      </c>
      <c r="T165" s="265"/>
      <c r="U165" s="266">
        <v>0</v>
      </c>
      <c r="V165" s="265"/>
      <c r="W165" s="266">
        <v>0</v>
      </c>
      <c r="X165" s="265"/>
      <c r="Y165" s="266">
        <v>0</v>
      </c>
      <c r="Z165" s="265"/>
      <c r="AA165" s="266">
        <v>0</v>
      </c>
      <c r="AB165" s="265"/>
      <c r="AC165" s="266">
        <v>0</v>
      </c>
      <c r="AD165" s="265"/>
      <c r="AE165" s="266">
        <v>500</v>
      </c>
      <c r="AF165" s="265"/>
      <c r="AG165" s="266">
        <v>10882</v>
      </c>
    </row>
    <row r="166" spans="1:33" x14ac:dyDescent="0.25">
      <c r="A166" s="263"/>
      <c r="B166" s="263"/>
      <c r="C166" s="263"/>
      <c r="D166" s="263" t="s">
        <v>303</v>
      </c>
      <c r="E166" s="263"/>
      <c r="F166" s="263"/>
      <c r="G166" s="263"/>
      <c r="H166" s="263"/>
      <c r="I166" s="264">
        <v>1256.1199999999999</v>
      </c>
      <c r="J166" s="265"/>
      <c r="K166" s="264">
        <v>1056.76</v>
      </c>
      <c r="L166" s="265"/>
      <c r="M166" s="264">
        <v>119</v>
      </c>
      <c r="N166" s="265"/>
      <c r="O166" s="264">
        <v>10175.530000000001</v>
      </c>
      <c r="P166" s="265"/>
      <c r="Q166" s="264">
        <v>553.62</v>
      </c>
      <c r="R166" s="265"/>
      <c r="S166" s="264">
        <v>11422.87</v>
      </c>
      <c r="T166" s="265"/>
      <c r="U166" s="264">
        <v>7597.79</v>
      </c>
      <c r="V166" s="265"/>
      <c r="W166" s="264">
        <v>730.74</v>
      </c>
      <c r="X166" s="265"/>
      <c r="Y166" s="264">
        <v>5108.09</v>
      </c>
      <c r="Z166" s="265"/>
      <c r="AA166" s="264">
        <v>3226.94</v>
      </c>
      <c r="AB166" s="265"/>
      <c r="AC166" s="264">
        <v>22696.14</v>
      </c>
      <c r="AD166" s="265"/>
      <c r="AE166" s="264">
        <v>58531.25</v>
      </c>
      <c r="AF166" s="265"/>
      <c r="AG166" s="264">
        <v>122474.85</v>
      </c>
    </row>
    <row r="167" spans="1:33" x14ac:dyDescent="0.25">
      <c r="A167" s="263"/>
      <c r="B167" s="263"/>
      <c r="C167" s="263"/>
      <c r="D167" s="263" t="s">
        <v>187</v>
      </c>
      <c r="E167" s="263"/>
      <c r="F167" s="263"/>
      <c r="G167" s="263"/>
      <c r="H167" s="263"/>
      <c r="I167" s="264"/>
      <c r="J167" s="265"/>
      <c r="K167" s="264"/>
      <c r="L167" s="265"/>
      <c r="M167" s="264"/>
      <c r="N167" s="265"/>
      <c r="O167" s="264"/>
      <c r="P167" s="265"/>
      <c r="Q167" s="264"/>
      <c r="R167" s="265"/>
      <c r="S167" s="264"/>
      <c r="T167" s="265"/>
      <c r="U167" s="264"/>
      <c r="V167" s="265"/>
      <c r="W167" s="264"/>
      <c r="X167" s="265"/>
      <c r="Y167" s="264"/>
      <c r="Z167" s="265"/>
      <c r="AA167" s="264"/>
      <c r="AB167" s="265"/>
      <c r="AC167" s="264"/>
      <c r="AD167" s="265"/>
      <c r="AE167" s="264"/>
      <c r="AF167" s="265"/>
      <c r="AG167" s="264"/>
    </row>
    <row r="168" spans="1:33" x14ac:dyDescent="0.25">
      <c r="A168" s="263"/>
      <c r="B168" s="263"/>
      <c r="C168" s="263"/>
      <c r="D168" s="263"/>
      <c r="E168" s="263" t="s">
        <v>425</v>
      </c>
      <c r="F168" s="263"/>
      <c r="G168" s="263"/>
      <c r="H168" s="263"/>
      <c r="I168" s="264"/>
      <c r="J168" s="265"/>
      <c r="K168" s="264"/>
      <c r="L168" s="265"/>
      <c r="M168" s="264"/>
      <c r="N168" s="265"/>
      <c r="O168" s="264"/>
      <c r="P168" s="265"/>
      <c r="Q168" s="264"/>
      <c r="R168" s="265"/>
      <c r="S168" s="264"/>
      <c r="T168" s="265"/>
      <c r="U168" s="264"/>
      <c r="V168" s="265"/>
      <c r="W168" s="264"/>
      <c r="X168" s="265"/>
      <c r="Y168" s="264"/>
      <c r="Z168" s="265"/>
      <c r="AA168" s="264"/>
      <c r="AB168" s="265"/>
      <c r="AC168" s="264"/>
      <c r="AD168" s="265"/>
      <c r="AE168" s="264"/>
      <c r="AF168" s="265"/>
      <c r="AG168" s="264"/>
    </row>
    <row r="169" spans="1:33" x14ac:dyDescent="0.25">
      <c r="A169" s="263"/>
      <c r="B169" s="263"/>
      <c r="C169" s="263"/>
      <c r="D169" s="263"/>
      <c r="E169" s="263"/>
      <c r="F169" s="263" t="s">
        <v>426</v>
      </c>
      <c r="G169" s="263"/>
      <c r="H169" s="263"/>
      <c r="I169" s="264">
        <v>25</v>
      </c>
      <c r="J169" s="265"/>
      <c r="K169" s="264">
        <v>76</v>
      </c>
      <c r="L169" s="265"/>
      <c r="M169" s="264">
        <v>0</v>
      </c>
      <c r="N169" s="265"/>
      <c r="O169" s="264">
        <v>0</v>
      </c>
      <c r="P169" s="265"/>
      <c r="Q169" s="264">
        <v>104.5</v>
      </c>
      <c r="R169" s="265"/>
      <c r="S169" s="264">
        <v>0</v>
      </c>
      <c r="T169" s="265"/>
      <c r="U169" s="264">
        <v>0</v>
      </c>
      <c r="V169" s="265"/>
      <c r="W169" s="264">
        <v>38.979999999999997</v>
      </c>
      <c r="X169" s="265"/>
      <c r="Y169" s="264">
        <v>2090.2800000000002</v>
      </c>
      <c r="Z169" s="265"/>
      <c r="AA169" s="264">
        <v>176.85</v>
      </c>
      <c r="AB169" s="265"/>
      <c r="AC169" s="264">
        <v>6637.71</v>
      </c>
      <c r="AD169" s="265"/>
      <c r="AE169" s="264">
        <v>2644.05</v>
      </c>
      <c r="AF169" s="265"/>
      <c r="AG169" s="264">
        <v>11793.37</v>
      </c>
    </row>
    <row r="170" spans="1:33" ht="15.75" thickBot="1" x14ac:dyDescent="0.3">
      <c r="A170" s="263"/>
      <c r="B170" s="263"/>
      <c r="C170" s="263"/>
      <c r="D170" s="263"/>
      <c r="E170" s="263"/>
      <c r="F170" s="263" t="s">
        <v>427</v>
      </c>
      <c r="G170" s="263"/>
      <c r="H170" s="263"/>
      <c r="I170" s="267">
        <v>0</v>
      </c>
      <c r="J170" s="265"/>
      <c r="K170" s="267">
        <v>0</v>
      </c>
      <c r="L170" s="265"/>
      <c r="M170" s="267">
        <v>0</v>
      </c>
      <c r="N170" s="265"/>
      <c r="O170" s="267">
        <v>0</v>
      </c>
      <c r="P170" s="265"/>
      <c r="Q170" s="267">
        <v>0</v>
      </c>
      <c r="R170" s="265"/>
      <c r="S170" s="267">
        <v>0</v>
      </c>
      <c r="T170" s="265"/>
      <c r="U170" s="267">
        <v>19</v>
      </c>
      <c r="V170" s="265"/>
      <c r="W170" s="267">
        <v>0</v>
      </c>
      <c r="X170" s="265"/>
      <c r="Y170" s="267">
        <v>0</v>
      </c>
      <c r="Z170" s="265"/>
      <c r="AA170" s="267">
        <v>0</v>
      </c>
      <c r="AB170" s="265"/>
      <c r="AC170" s="267">
        <v>0</v>
      </c>
      <c r="AD170" s="265"/>
      <c r="AE170" s="267">
        <v>0</v>
      </c>
      <c r="AF170" s="265"/>
      <c r="AG170" s="267">
        <v>19</v>
      </c>
    </row>
    <row r="171" spans="1:33" ht="15.75" thickBot="1" x14ac:dyDescent="0.3">
      <c r="A171" s="263"/>
      <c r="B171" s="263"/>
      <c r="C171" s="263"/>
      <c r="D171" s="263"/>
      <c r="E171" s="263" t="s">
        <v>428</v>
      </c>
      <c r="F171" s="263"/>
      <c r="G171" s="263"/>
      <c r="H171" s="263"/>
      <c r="I171" s="268">
        <v>25</v>
      </c>
      <c r="J171" s="265"/>
      <c r="K171" s="268">
        <v>76</v>
      </c>
      <c r="L171" s="265"/>
      <c r="M171" s="268">
        <v>0</v>
      </c>
      <c r="N171" s="265"/>
      <c r="O171" s="268">
        <v>0</v>
      </c>
      <c r="P171" s="265"/>
      <c r="Q171" s="268">
        <v>104.5</v>
      </c>
      <c r="R171" s="265"/>
      <c r="S171" s="268">
        <v>0</v>
      </c>
      <c r="T171" s="265"/>
      <c r="U171" s="268">
        <v>19</v>
      </c>
      <c r="V171" s="265"/>
      <c r="W171" s="268">
        <v>38.979999999999997</v>
      </c>
      <c r="X171" s="265"/>
      <c r="Y171" s="268">
        <v>2090.2800000000002</v>
      </c>
      <c r="Z171" s="265"/>
      <c r="AA171" s="268">
        <v>176.85</v>
      </c>
      <c r="AB171" s="265"/>
      <c r="AC171" s="268">
        <v>6637.71</v>
      </c>
      <c r="AD171" s="265"/>
      <c r="AE171" s="268">
        <v>2644.05</v>
      </c>
      <c r="AF171" s="265"/>
      <c r="AG171" s="268">
        <v>11812.37</v>
      </c>
    </row>
    <row r="172" spans="1:33" x14ac:dyDescent="0.25">
      <c r="A172" s="263"/>
      <c r="B172" s="263"/>
      <c r="C172" s="263"/>
      <c r="D172" s="263" t="s">
        <v>429</v>
      </c>
      <c r="E172" s="263"/>
      <c r="F172" s="263"/>
      <c r="G172" s="263"/>
      <c r="H172" s="263"/>
      <c r="I172" s="264">
        <v>25</v>
      </c>
      <c r="J172" s="265"/>
      <c r="K172" s="264">
        <v>76</v>
      </c>
      <c r="L172" s="265"/>
      <c r="M172" s="264">
        <v>0</v>
      </c>
      <c r="N172" s="265"/>
      <c r="O172" s="264">
        <v>0</v>
      </c>
      <c r="P172" s="265"/>
      <c r="Q172" s="264">
        <v>104.5</v>
      </c>
      <c r="R172" s="265"/>
      <c r="S172" s="264">
        <v>0</v>
      </c>
      <c r="T172" s="265"/>
      <c r="U172" s="264">
        <v>19</v>
      </c>
      <c r="V172" s="265"/>
      <c r="W172" s="264">
        <v>38.979999999999997</v>
      </c>
      <c r="X172" s="265"/>
      <c r="Y172" s="264">
        <v>2090.2800000000002</v>
      </c>
      <c r="Z172" s="265"/>
      <c r="AA172" s="264">
        <v>176.85</v>
      </c>
      <c r="AB172" s="265"/>
      <c r="AC172" s="264">
        <v>6637.71</v>
      </c>
      <c r="AD172" s="265"/>
      <c r="AE172" s="264">
        <v>2644.05</v>
      </c>
      <c r="AF172" s="265"/>
      <c r="AG172" s="264">
        <v>11812.37</v>
      </c>
    </row>
    <row r="173" spans="1:33" x14ac:dyDescent="0.25">
      <c r="A173" s="263"/>
      <c r="B173" s="263"/>
      <c r="C173" s="263"/>
      <c r="D173" s="263" t="s">
        <v>188</v>
      </c>
      <c r="E173" s="263"/>
      <c r="F173" s="263"/>
      <c r="G173" s="263"/>
      <c r="H173" s="263"/>
      <c r="I173" s="264"/>
      <c r="J173" s="265"/>
      <c r="K173" s="264"/>
      <c r="L173" s="265"/>
      <c r="M173" s="264"/>
      <c r="N173" s="265"/>
      <c r="O173" s="264"/>
      <c r="P173" s="265"/>
      <c r="Q173" s="264"/>
      <c r="R173" s="265"/>
      <c r="S173" s="264"/>
      <c r="T173" s="265"/>
      <c r="U173" s="264"/>
      <c r="V173" s="265"/>
      <c r="W173" s="264"/>
      <c r="X173" s="265"/>
      <c r="Y173" s="264"/>
      <c r="Z173" s="265"/>
      <c r="AA173" s="264"/>
      <c r="AB173" s="265"/>
      <c r="AC173" s="264"/>
      <c r="AD173" s="265"/>
      <c r="AE173" s="264"/>
      <c r="AF173" s="265"/>
      <c r="AG173" s="264"/>
    </row>
    <row r="174" spans="1:33" x14ac:dyDescent="0.25">
      <c r="A174" s="263"/>
      <c r="B174" s="263"/>
      <c r="C174" s="263"/>
      <c r="D174" s="263"/>
      <c r="E174" s="263" t="s">
        <v>304</v>
      </c>
      <c r="F174" s="263"/>
      <c r="G174" s="263"/>
      <c r="H174" s="263"/>
      <c r="I174" s="264">
        <v>0</v>
      </c>
      <c r="J174" s="265"/>
      <c r="K174" s="264">
        <v>0</v>
      </c>
      <c r="L174" s="265"/>
      <c r="M174" s="264">
        <v>0</v>
      </c>
      <c r="N174" s="265"/>
      <c r="O174" s="264">
        <v>0</v>
      </c>
      <c r="P174" s="265"/>
      <c r="Q174" s="264">
        <v>0</v>
      </c>
      <c r="R174" s="265"/>
      <c r="S174" s="264">
        <v>0</v>
      </c>
      <c r="T174" s="265"/>
      <c r="U174" s="264">
        <v>0</v>
      </c>
      <c r="V174" s="265"/>
      <c r="W174" s="264">
        <v>0</v>
      </c>
      <c r="X174" s="265"/>
      <c r="Y174" s="264">
        <v>0</v>
      </c>
      <c r="Z174" s="265"/>
      <c r="AA174" s="264">
        <v>0</v>
      </c>
      <c r="AB174" s="265"/>
      <c r="AC174" s="264">
        <v>0</v>
      </c>
      <c r="AD174" s="265"/>
      <c r="AE174" s="264">
        <v>2715.51</v>
      </c>
      <c r="AF174" s="265"/>
      <c r="AG174" s="264">
        <v>2715.51</v>
      </c>
    </row>
    <row r="175" spans="1:33" x14ac:dyDescent="0.25">
      <c r="A175" s="263"/>
      <c r="B175" s="263"/>
      <c r="C175" s="263"/>
      <c r="D175" s="263"/>
      <c r="E175" s="263" t="s">
        <v>305</v>
      </c>
      <c r="F175" s="263"/>
      <c r="G175" s="263"/>
      <c r="H175" s="263"/>
      <c r="I175" s="264"/>
      <c r="J175" s="265"/>
      <c r="K175" s="264"/>
      <c r="L175" s="265"/>
      <c r="M175" s="264"/>
      <c r="N175" s="265"/>
      <c r="O175" s="264"/>
      <c r="P175" s="265"/>
      <c r="Q175" s="264"/>
      <c r="R175" s="265"/>
      <c r="S175" s="264"/>
      <c r="T175" s="265"/>
      <c r="U175" s="264"/>
      <c r="V175" s="265"/>
      <c r="W175" s="264"/>
      <c r="X175" s="265"/>
      <c r="Y175" s="264"/>
      <c r="Z175" s="265"/>
      <c r="AA175" s="264"/>
      <c r="AB175" s="265"/>
      <c r="AC175" s="264"/>
      <c r="AD175" s="265"/>
      <c r="AE175" s="264"/>
      <c r="AF175" s="265"/>
      <c r="AG175" s="264"/>
    </row>
    <row r="176" spans="1:33" x14ac:dyDescent="0.25">
      <c r="A176" s="263"/>
      <c r="B176" s="263"/>
      <c r="C176" s="263"/>
      <c r="D176" s="263"/>
      <c r="E176" s="263"/>
      <c r="F176" s="263" t="s">
        <v>306</v>
      </c>
      <c r="G176" s="263"/>
      <c r="H176" s="263"/>
      <c r="I176" s="264">
        <v>2809.67</v>
      </c>
      <c r="J176" s="265"/>
      <c r="K176" s="264">
        <v>347.1</v>
      </c>
      <c r="L176" s="265"/>
      <c r="M176" s="264">
        <v>540</v>
      </c>
      <c r="N176" s="265"/>
      <c r="O176" s="264">
        <v>9197.7000000000007</v>
      </c>
      <c r="P176" s="265"/>
      <c r="Q176" s="264">
        <v>2054.25</v>
      </c>
      <c r="R176" s="265"/>
      <c r="S176" s="264">
        <v>6366.73</v>
      </c>
      <c r="T176" s="265"/>
      <c r="U176" s="264">
        <v>16986.689999999999</v>
      </c>
      <c r="V176" s="265"/>
      <c r="W176" s="264">
        <v>21094.63</v>
      </c>
      <c r="X176" s="265"/>
      <c r="Y176" s="264">
        <v>4886.33</v>
      </c>
      <c r="Z176" s="265"/>
      <c r="AA176" s="264">
        <v>14818.1</v>
      </c>
      <c r="AB176" s="265"/>
      <c r="AC176" s="264">
        <v>5415.95</v>
      </c>
      <c r="AD176" s="265"/>
      <c r="AE176" s="264">
        <v>33611.75</v>
      </c>
      <c r="AF176" s="265"/>
      <c r="AG176" s="264">
        <v>118128.9</v>
      </c>
    </row>
    <row r="177" spans="1:33" x14ac:dyDescent="0.25">
      <c r="A177" s="263"/>
      <c r="B177" s="263"/>
      <c r="C177" s="263"/>
      <c r="D177" s="263"/>
      <c r="E177" s="263"/>
      <c r="F177" s="263" t="s">
        <v>430</v>
      </c>
      <c r="G177" s="263"/>
      <c r="H177" s="263"/>
      <c r="I177" s="264">
        <v>0</v>
      </c>
      <c r="J177" s="265"/>
      <c r="K177" s="264">
        <v>0</v>
      </c>
      <c r="L177" s="265"/>
      <c r="M177" s="264">
        <v>0</v>
      </c>
      <c r="N177" s="265"/>
      <c r="O177" s="264">
        <v>0</v>
      </c>
      <c r="P177" s="265"/>
      <c r="Q177" s="264">
        <v>0</v>
      </c>
      <c r="R177" s="265"/>
      <c r="S177" s="264">
        <v>0</v>
      </c>
      <c r="T177" s="265"/>
      <c r="U177" s="264">
        <v>75</v>
      </c>
      <c r="V177" s="265"/>
      <c r="W177" s="264">
        <v>0</v>
      </c>
      <c r="X177" s="265"/>
      <c r="Y177" s="264">
        <v>0</v>
      </c>
      <c r="Z177" s="265"/>
      <c r="AA177" s="264">
        <v>0</v>
      </c>
      <c r="AB177" s="265"/>
      <c r="AC177" s="264">
        <v>0</v>
      </c>
      <c r="AD177" s="265"/>
      <c r="AE177" s="264">
        <v>0</v>
      </c>
      <c r="AF177" s="265"/>
      <c r="AG177" s="264">
        <v>75</v>
      </c>
    </row>
    <row r="178" spans="1:33" ht="15.75" thickBot="1" x14ac:dyDescent="0.3">
      <c r="A178" s="263"/>
      <c r="B178" s="263"/>
      <c r="C178" s="263"/>
      <c r="D178" s="263"/>
      <c r="E178" s="263"/>
      <c r="F178" s="263" t="s">
        <v>431</v>
      </c>
      <c r="G178" s="263"/>
      <c r="H178" s="263"/>
      <c r="I178" s="266">
        <v>0</v>
      </c>
      <c r="J178" s="265"/>
      <c r="K178" s="266">
        <v>0</v>
      </c>
      <c r="L178" s="265"/>
      <c r="M178" s="266">
        <v>0</v>
      </c>
      <c r="N178" s="265"/>
      <c r="O178" s="266">
        <v>0</v>
      </c>
      <c r="P178" s="265"/>
      <c r="Q178" s="266">
        <v>0</v>
      </c>
      <c r="R178" s="265"/>
      <c r="S178" s="266">
        <v>0</v>
      </c>
      <c r="T178" s="265"/>
      <c r="U178" s="266">
        <v>0</v>
      </c>
      <c r="V178" s="265"/>
      <c r="W178" s="266">
        <v>0</v>
      </c>
      <c r="X178" s="265"/>
      <c r="Y178" s="266">
        <v>0</v>
      </c>
      <c r="Z178" s="265"/>
      <c r="AA178" s="266">
        <v>87</v>
      </c>
      <c r="AB178" s="265"/>
      <c r="AC178" s="266">
        <v>0</v>
      </c>
      <c r="AD178" s="265"/>
      <c r="AE178" s="266">
        <v>0</v>
      </c>
      <c r="AF178" s="265"/>
      <c r="AG178" s="266">
        <v>87</v>
      </c>
    </row>
    <row r="179" spans="1:33" x14ac:dyDescent="0.25">
      <c r="A179" s="263"/>
      <c r="B179" s="263"/>
      <c r="C179" s="263"/>
      <c r="D179" s="263"/>
      <c r="E179" s="263" t="s">
        <v>307</v>
      </c>
      <c r="F179" s="263"/>
      <c r="G179" s="263"/>
      <c r="H179" s="263"/>
      <c r="I179" s="264">
        <v>2809.67</v>
      </c>
      <c r="J179" s="265"/>
      <c r="K179" s="264">
        <v>347.1</v>
      </c>
      <c r="L179" s="265"/>
      <c r="M179" s="264">
        <v>540</v>
      </c>
      <c r="N179" s="265"/>
      <c r="O179" s="264">
        <v>9197.7000000000007</v>
      </c>
      <c r="P179" s="265"/>
      <c r="Q179" s="264">
        <v>2054.25</v>
      </c>
      <c r="R179" s="265"/>
      <c r="S179" s="264">
        <v>6366.73</v>
      </c>
      <c r="T179" s="265"/>
      <c r="U179" s="264">
        <v>17061.689999999999</v>
      </c>
      <c r="V179" s="265"/>
      <c r="W179" s="264">
        <v>21094.63</v>
      </c>
      <c r="X179" s="265"/>
      <c r="Y179" s="264">
        <v>4886.33</v>
      </c>
      <c r="Z179" s="265"/>
      <c r="AA179" s="264">
        <v>14905.1</v>
      </c>
      <c r="AB179" s="265"/>
      <c r="AC179" s="264">
        <v>5415.95</v>
      </c>
      <c r="AD179" s="265"/>
      <c r="AE179" s="264">
        <v>33611.75</v>
      </c>
      <c r="AF179" s="265"/>
      <c r="AG179" s="264">
        <v>118290.9</v>
      </c>
    </row>
    <row r="180" spans="1:33" ht="15.75" thickBot="1" x14ac:dyDescent="0.3">
      <c r="A180" s="263"/>
      <c r="B180" s="263"/>
      <c r="C180" s="263"/>
      <c r="D180" s="263"/>
      <c r="E180" s="263" t="s">
        <v>432</v>
      </c>
      <c r="F180" s="263"/>
      <c r="G180" s="263"/>
      <c r="H180" s="263"/>
      <c r="I180" s="266">
        <v>0</v>
      </c>
      <c r="J180" s="265"/>
      <c r="K180" s="266">
        <v>0</v>
      </c>
      <c r="L180" s="265"/>
      <c r="M180" s="266">
        <v>12902.85</v>
      </c>
      <c r="N180" s="265"/>
      <c r="O180" s="266">
        <v>12902.85</v>
      </c>
      <c r="P180" s="265"/>
      <c r="Q180" s="266">
        <v>12902.85</v>
      </c>
      <c r="R180" s="265"/>
      <c r="S180" s="266">
        <v>12902.85</v>
      </c>
      <c r="T180" s="265"/>
      <c r="U180" s="266">
        <v>12902.85</v>
      </c>
      <c r="V180" s="265"/>
      <c r="W180" s="266">
        <v>30841.05</v>
      </c>
      <c r="X180" s="265"/>
      <c r="Y180" s="266">
        <v>15892.5</v>
      </c>
      <c r="Z180" s="265"/>
      <c r="AA180" s="266">
        <v>15892.5</v>
      </c>
      <c r="AB180" s="265"/>
      <c r="AC180" s="266">
        <v>15892.5</v>
      </c>
      <c r="AD180" s="265"/>
      <c r="AE180" s="266">
        <v>15892.7</v>
      </c>
      <c r="AF180" s="265"/>
      <c r="AG180" s="266">
        <v>158925.5</v>
      </c>
    </row>
    <row r="181" spans="1:33" x14ac:dyDescent="0.25">
      <c r="A181" s="263"/>
      <c r="B181" s="263"/>
      <c r="C181" s="263"/>
      <c r="D181" s="263" t="s">
        <v>308</v>
      </c>
      <c r="E181" s="263"/>
      <c r="F181" s="263"/>
      <c r="G181" s="263"/>
      <c r="H181" s="263"/>
      <c r="I181" s="264">
        <v>2809.67</v>
      </c>
      <c r="J181" s="265"/>
      <c r="K181" s="264">
        <v>347.1</v>
      </c>
      <c r="L181" s="265"/>
      <c r="M181" s="264">
        <v>13442.85</v>
      </c>
      <c r="N181" s="265"/>
      <c r="O181" s="264">
        <v>22100.55</v>
      </c>
      <c r="P181" s="265"/>
      <c r="Q181" s="264">
        <v>14957.1</v>
      </c>
      <c r="R181" s="265"/>
      <c r="S181" s="264">
        <v>19269.580000000002</v>
      </c>
      <c r="T181" s="265"/>
      <c r="U181" s="264">
        <v>29964.54</v>
      </c>
      <c r="V181" s="265"/>
      <c r="W181" s="264">
        <v>51935.68</v>
      </c>
      <c r="X181" s="265"/>
      <c r="Y181" s="264">
        <v>20778.830000000002</v>
      </c>
      <c r="Z181" s="265"/>
      <c r="AA181" s="264">
        <v>30797.599999999999</v>
      </c>
      <c r="AB181" s="265"/>
      <c r="AC181" s="264">
        <v>21308.45</v>
      </c>
      <c r="AD181" s="265"/>
      <c r="AE181" s="264">
        <v>52219.96</v>
      </c>
      <c r="AF181" s="265"/>
      <c r="AG181" s="264">
        <v>279931.90999999997</v>
      </c>
    </row>
    <row r="182" spans="1:33" x14ac:dyDescent="0.25">
      <c r="A182" s="263"/>
      <c r="B182" s="263"/>
      <c r="C182" s="263"/>
      <c r="D182" s="263" t="s">
        <v>189</v>
      </c>
      <c r="E182" s="263"/>
      <c r="F182" s="263"/>
      <c r="G182" s="263"/>
      <c r="H182" s="263"/>
      <c r="I182" s="264"/>
      <c r="J182" s="265"/>
      <c r="K182" s="264"/>
      <c r="L182" s="265"/>
      <c r="M182" s="264"/>
      <c r="N182" s="265"/>
      <c r="O182" s="264"/>
      <c r="P182" s="265"/>
      <c r="Q182" s="264"/>
      <c r="R182" s="265"/>
      <c r="S182" s="264"/>
      <c r="T182" s="265"/>
      <c r="U182" s="264"/>
      <c r="V182" s="265"/>
      <c r="W182" s="264"/>
      <c r="X182" s="265"/>
      <c r="Y182" s="264"/>
      <c r="Z182" s="265"/>
      <c r="AA182" s="264"/>
      <c r="AB182" s="265"/>
      <c r="AC182" s="264"/>
      <c r="AD182" s="265"/>
      <c r="AE182" s="264"/>
      <c r="AF182" s="265"/>
      <c r="AG182" s="264"/>
    </row>
    <row r="183" spans="1:33" x14ac:dyDescent="0.25">
      <c r="A183" s="263"/>
      <c r="B183" s="263"/>
      <c r="C183" s="263"/>
      <c r="D183" s="263"/>
      <c r="E183" s="263" t="s">
        <v>433</v>
      </c>
      <c r="F183" s="263"/>
      <c r="G183" s="263"/>
      <c r="H183" s="263"/>
      <c r="I183" s="264">
        <v>0</v>
      </c>
      <c r="J183" s="265"/>
      <c r="K183" s="264">
        <v>0</v>
      </c>
      <c r="L183" s="265"/>
      <c r="M183" s="264">
        <v>0</v>
      </c>
      <c r="N183" s="265"/>
      <c r="O183" s="264">
        <v>0</v>
      </c>
      <c r="P183" s="265"/>
      <c r="Q183" s="264">
        <v>0</v>
      </c>
      <c r="R183" s="265"/>
      <c r="S183" s="264">
        <v>0</v>
      </c>
      <c r="T183" s="265"/>
      <c r="U183" s="264">
        <v>0</v>
      </c>
      <c r="V183" s="265"/>
      <c r="W183" s="264">
        <v>0</v>
      </c>
      <c r="X183" s="265"/>
      <c r="Y183" s="264">
        <v>0</v>
      </c>
      <c r="Z183" s="265"/>
      <c r="AA183" s="264">
        <v>0</v>
      </c>
      <c r="AB183" s="265"/>
      <c r="AC183" s="264">
        <v>0</v>
      </c>
      <c r="AD183" s="265"/>
      <c r="AE183" s="264">
        <v>859.53</v>
      </c>
      <c r="AF183" s="265"/>
      <c r="AG183" s="264">
        <v>859.53</v>
      </c>
    </row>
    <row r="184" spans="1:33" x14ac:dyDescent="0.25">
      <c r="A184" s="263"/>
      <c r="B184" s="263"/>
      <c r="C184" s="263"/>
      <c r="D184" s="263"/>
      <c r="E184" s="263" t="s">
        <v>434</v>
      </c>
      <c r="F184" s="263"/>
      <c r="G184" s="263"/>
      <c r="H184" s="263"/>
      <c r="I184" s="264">
        <v>0</v>
      </c>
      <c r="J184" s="265"/>
      <c r="K184" s="264">
        <v>0</v>
      </c>
      <c r="L184" s="265"/>
      <c r="M184" s="264">
        <v>0</v>
      </c>
      <c r="N184" s="265"/>
      <c r="O184" s="264">
        <v>0</v>
      </c>
      <c r="P184" s="265"/>
      <c r="Q184" s="264">
        <v>0</v>
      </c>
      <c r="R184" s="265"/>
      <c r="S184" s="264">
        <v>0</v>
      </c>
      <c r="T184" s="265"/>
      <c r="U184" s="264">
        <v>700</v>
      </c>
      <c r="V184" s="265"/>
      <c r="W184" s="264">
        <v>0</v>
      </c>
      <c r="X184" s="265"/>
      <c r="Y184" s="264">
        <v>3500</v>
      </c>
      <c r="Z184" s="265"/>
      <c r="AA184" s="264">
        <v>3500</v>
      </c>
      <c r="AB184" s="265"/>
      <c r="AC184" s="264">
        <v>15430</v>
      </c>
      <c r="AD184" s="265"/>
      <c r="AE184" s="264">
        <v>7093</v>
      </c>
      <c r="AF184" s="265"/>
      <c r="AG184" s="264">
        <v>30223</v>
      </c>
    </row>
    <row r="185" spans="1:33" x14ac:dyDescent="0.25">
      <c r="A185" s="263"/>
      <c r="B185" s="263"/>
      <c r="C185" s="263"/>
      <c r="D185" s="263"/>
      <c r="E185" s="263" t="s">
        <v>309</v>
      </c>
      <c r="F185" s="263"/>
      <c r="G185" s="263"/>
      <c r="H185" s="263"/>
      <c r="I185" s="264">
        <v>0</v>
      </c>
      <c r="J185" s="265"/>
      <c r="K185" s="264">
        <v>0</v>
      </c>
      <c r="L185" s="265"/>
      <c r="M185" s="264">
        <v>0</v>
      </c>
      <c r="N185" s="265"/>
      <c r="O185" s="264">
        <v>0</v>
      </c>
      <c r="P185" s="265"/>
      <c r="Q185" s="264">
        <v>3069</v>
      </c>
      <c r="R185" s="265"/>
      <c r="S185" s="264">
        <v>0</v>
      </c>
      <c r="T185" s="265"/>
      <c r="U185" s="264">
        <v>4400</v>
      </c>
      <c r="V185" s="265"/>
      <c r="W185" s="264">
        <v>1100</v>
      </c>
      <c r="X185" s="265"/>
      <c r="Y185" s="264">
        <v>6600</v>
      </c>
      <c r="Z185" s="265"/>
      <c r="AA185" s="264">
        <v>0</v>
      </c>
      <c r="AB185" s="265"/>
      <c r="AC185" s="264">
        <v>545</v>
      </c>
      <c r="AD185" s="265"/>
      <c r="AE185" s="264">
        <v>0</v>
      </c>
      <c r="AF185" s="265"/>
      <c r="AG185" s="264">
        <v>15714</v>
      </c>
    </row>
    <row r="186" spans="1:33" x14ac:dyDescent="0.25">
      <c r="A186" s="263"/>
      <c r="B186" s="263"/>
      <c r="C186" s="263"/>
      <c r="D186" s="263"/>
      <c r="E186" s="263" t="s">
        <v>435</v>
      </c>
      <c r="F186" s="263"/>
      <c r="G186" s="263"/>
      <c r="H186" s="263"/>
      <c r="I186" s="264">
        <v>0</v>
      </c>
      <c r="J186" s="265"/>
      <c r="K186" s="264">
        <v>0</v>
      </c>
      <c r="L186" s="265"/>
      <c r="M186" s="264">
        <v>9010.68</v>
      </c>
      <c r="N186" s="265"/>
      <c r="O186" s="264">
        <v>11138.4</v>
      </c>
      <c r="P186" s="265"/>
      <c r="Q186" s="264">
        <v>9016.7999999999993</v>
      </c>
      <c r="R186" s="265"/>
      <c r="S186" s="264">
        <v>7425.6</v>
      </c>
      <c r="T186" s="265"/>
      <c r="U186" s="264">
        <v>10914.6</v>
      </c>
      <c r="V186" s="265"/>
      <c r="W186" s="264">
        <v>7425.6</v>
      </c>
      <c r="X186" s="265"/>
      <c r="Y186" s="264">
        <v>12199.2</v>
      </c>
      <c r="Z186" s="265"/>
      <c r="AA186" s="264">
        <v>0</v>
      </c>
      <c r="AB186" s="265"/>
      <c r="AC186" s="264">
        <v>0</v>
      </c>
      <c r="AD186" s="265"/>
      <c r="AE186" s="264">
        <v>0</v>
      </c>
      <c r="AF186" s="265"/>
      <c r="AG186" s="264">
        <v>67130.880000000005</v>
      </c>
    </row>
    <row r="187" spans="1:33" x14ac:dyDescent="0.25">
      <c r="A187" s="263"/>
      <c r="B187" s="263"/>
      <c r="C187" s="263"/>
      <c r="D187" s="263"/>
      <c r="E187" s="263" t="s">
        <v>436</v>
      </c>
      <c r="F187" s="263"/>
      <c r="G187" s="263"/>
      <c r="H187" s="263"/>
      <c r="I187" s="264">
        <v>0</v>
      </c>
      <c r="J187" s="265"/>
      <c r="K187" s="264">
        <v>0</v>
      </c>
      <c r="L187" s="265"/>
      <c r="M187" s="264">
        <v>0</v>
      </c>
      <c r="N187" s="265"/>
      <c r="O187" s="264">
        <v>0</v>
      </c>
      <c r="P187" s="265"/>
      <c r="Q187" s="264">
        <v>0</v>
      </c>
      <c r="R187" s="265"/>
      <c r="S187" s="264">
        <v>0</v>
      </c>
      <c r="T187" s="265"/>
      <c r="U187" s="264">
        <v>0</v>
      </c>
      <c r="V187" s="265"/>
      <c r="W187" s="264">
        <v>0</v>
      </c>
      <c r="X187" s="265"/>
      <c r="Y187" s="264">
        <v>0</v>
      </c>
      <c r="Z187" s="265"/>
      <c r="AA187" s="264">
        <v>0</v>
      </c>
      <c r="AB187" s="265"/>
      <c r="AC187" s="264">
        <v>23691.200000000001</v>
      </c>
      <c r="AD187" s="265"/>
      <c r="AE187" s="264">
        <v>12022.4</v>
      </c>
      <c r="AF187" s="265"/>
      <c r="AG187" s="264">
        <v>35713.599999999999</v>
      </c>
    </row>
    <row r="188" spans="1:33" ht="15.75" thickBot="1" x14ac:dyDescent="0.3">
      <c r="A188" s="263"/>
      <c r="B188" s="263"/>
      <c r="C188" s="263"/>
      <c r="D188" s="263"/>
      <c r="E188" s="263" t="s">
        <v>310</v>
      </c>
      <c r="F188" s="263"/>
      <c r="G188" s="263"/>
      <c r="H188" s="263"/>
      <c r="I188" s="266">
        <v>0</v>
      </c>
      <c r="J188" s="265"/>
      <c r="K188" s="266">
        <v>0</v>
      </c>
      <c r="L188" s="265"/>
      <c r="M188" s="266">
        <v>0</v>
      </c>
      <c r="N188" s="265"/>
      <c r="O188" s="266">
        <v>0</v>
      </c>
      <c r="P188" s="265"/>
      <c r="Q188" s="266">
        <v>0</v>
      </c>
      <c r="R188" s="265"/>
      <c r="S188" s="266">
        <v>0</v>
      </c>
      <c r="T188" s="265"/>
      <c r="U188" s="266">
        <v>0</v>
      </c>
      <c r="V188" s="265"/>
      <c r="W188" s="266">
        <v>0</v>
      </c>
      <c r="X188" s="265"/>
      <c r="Y188" s="266">
        <v>0</v>
      </c>
      <c r="Z188" s="265"/>
      <c r="AA188" s="266">
        <v>16000</v>
      </c>
      <c r="AB188" s="265"/>
      <c r="AC188" s="266">
        <v>-15999</v>
      </c>
      <c r="AD188" s="265"/>
      <c r="AE188" s="266">
        <v>36260</v>
      </c>
      <c r="AF188" s="265"/>
      <c r="AG188" s="266">
        <v>36261</v>
      </c>
    </row>
    <row r="189" spans="1:33" x14ac:dyDescent="0.25">
      <c r="A189" s="263"/>
      <c r="B189" s="263"/>
      <c r="C189" s="263"/>
      <c r="D189" s="263" t="s">
        <v>311</v>
      </c>
      <c r="E189" s="263"/>
      <c r="F189" s="263"/>
      <c r="G189" s="263"/>
      <c r="H189" s="263"/>
      <c r="I189" s="264">
        <v>0</v>
      </c>
      <c r="J189" s="265"/>
      <c r="K189" s="264">
        <v>0</v>
      </c>
      <c r="L189" s="265"/>
      <c r="M189" s="264">
        <v>9010.68</v>
      </c>
      <c r="N189" s="265"/>
      <c r="O189" s="264">
        <v>11138.4</v>
      </c>
      <c r="P189" s="265"/>
      <c r="Q189" s="264">
        <v>12085.8</v>
      </c>
      <c r="R189" s="265"/>
      <c r="S189" s="264">
        <v>7425.6</v>
      </c>
      <c r="T189" s="265"/>
      <c r="U189" s="264">
        <v>16014.6</v>
      </c>
      <c r="V189" s="265"/>
      <c r="W189" s="264">
        <v>8525.6</v>
      </c>
      <c r="X189" s="265"/>
      <c r="Y189" s="264">
        <v>22299.200000000001</v>
      </c>
      <c r="Z189" s="265"/>
      <c r="AA189" s="264">
        <v>19500</v>
      </c>
      <c r="AB189" s="265"/>
      <c r="AC189" s="264">
        <v>23667.200000000001</v>
      </c>
      <c r="AD189" s="265"/>
      <c r="AE189" s="264">
        <v>56234.93</v>
      </c>
      <c r="AF189" s="265"/>
      <c r="AG189" s="264">
        <v>185902.01</v>
      </c>
    </row>
    <row r="190" spans="1:33" x14ac:dyDescent="0.25">
      <c r="A190" s="263"/>
      <c r="B190" s="263"/>
      <c r="C190" s="263"/>
      <c r="D190" s="263" t="s">
        <v>190</v>
      </c>
      <c r="E190" s="263"/>
      <c r="F190" s="263"/>
      <c r="G190" s="263"/>
      <c r="H190" s="263"/>
      <c r="I190" s="264"/>
      <c r="J190" s="265"/>
      <c r="K190" s="264"/>
      <c r="L190" s="265"/>
      <c r="M190" s="264"/>
      <c r="N190" s="265"/>
      <c r="O190" s="264"/>
      <c r="P190" s="265"/>
      <c r="Q190" s="264"/>
      <c r="R190" s="265"/>
      <c r="S190" s="264"/>
      <c r="T190" s="265"/>
      <c r="U190" s="264"/>
      <c r="V190" s="265"/>
      <c r="W190" s="264"/>
      <c r="X190" s="265"/>
      <c r="Y190" s="264"/>
      <c r="Z190" s="265"/>
      <c r="AA190" s="264"/>
      <c r="AB190" s="265"/>
      <c r="AC190" s="264"/>
      <c r="AD190" s="265"/>
      <c r="AE190" s="264"/>
      <c r="AF190" s="265"/>
      <c r="AG190" s="264"/>
    </row>
    <row r="191" spans="1:33" x14ac:dyDescent="0.25">
      <c r="A191" s="263"/>
      <c r="B191" s="263"/>
      <c r="C191" s="263"/>
      <c r="D191" s="263"/>
      <c r="E191" s="263" t="s">
        <v>312</v>
      </c>
      <c r="F191" s="263"/>
      <c r="G191" s="263"/>
      <c r="H191" s="263"/>
      <c r="I191" s="264"/>
      <c r="J191" s="265"/>
      <c r="K191" s="264"/>
      <c r="L191" s="265"/>
      <c r="M191" s="264"/>
      <c r="N191" s="265"/>
      <c r="O191" s="264"/>
      <c r="P191" s="265"/>
      <c r="Q191" s="264"/>
      <c r="R191" s="265"/>
      <c r="S191" s="264"/>
      <c r="T191" s="265"/>
      <c r="U191" s="264"/>
      <c r="V191" s="265"/>
      <c r="W191" s="264"/>
      <c r="X191" s="265"/>
      <c r="Y191" s="264"/>
      <c r="Z191" s="265"/>
      <c r="AA191" s="264"/>
      <c r="AB191" s="265"/>
      <c r="AC191" s="264"/>
      <c r="AD191" s="265"/>
      <c r="AE191" s="264"/>
      <c r="AF191" s="265"/>
      <c r="AG191" s="264"/>
    </row>
    <row r="192" spans="1:33" x14ac:dyDescent="0.25">
      <c r="A192" s="263"/>
      <c r="B192" s="263"/>
      <c r="C192" s="263"/>
      <c r="D192" s="263"/>
      <c r="E192" s="263"/>
      <c r="F192" s="263" t="s">
        <v>313</v>
      </c>
      <c r="G192" s="263"/>
      <c r="H192" s="263"/>
      <c r="I192" s="264">
        <v>78000</v>
      </c>
      <c r="J192" s="265"/>
      <c r="K192" s="264">
        <v>78000</v>
      </c>
      <c r="L192" s="265"/>
      <c r="M192" s="264">
        <v>81250</v>
      </c>
      <c r="N192" s="265"/>
      <c r="O192" s="264">
        <v>81250</v>
      </c>
      <c r="P192" s="265"/>
      <c r="Q192" s="264">
        <v>81250</v>
      </c>
      <c r="R192" s="265"/>
      <c r="S192" s="264">
        <v>81250</v>
      </c>
      <c r="T192" s="265"/>
      <c r="U192" s="264">
        <v>81250</v>
      </c>
      <c r="V192" s="265"/>
      <c r="W192" s="264">
        <v>81250</v>
      </c>
      <c r="X192" s="265"/>
      <c r="Y192" s="264">
        <v>81250</v>
      </c>
      <c r="Z192" s="265"/>
      <c r="AA192" s="264">
        <v>81250</v>
      </c>
      <c r="AB192" s="265"/>
      <c r="AC192" s="264">
        <v>81250</v>
      </c>
      <c r="AD192" s="265"/>
      <c r="AE192" s="264">
        <v>81250</v>
      </c>
      <c r="AF192" s="265"/>
      <c r="AG192" s="264">
        <v>968500</v>
      </c>
    </row>
    <row r="193" spans="1:33" ht="15.75" thickBot="1" x14ac:dyDescent="0.3">
      <c r="A193" s="263"/>
      <c r="B193" s="263"/>
      <c r="C193" s="263"/>
      <c r="D193" s="263"/>
      <c r="E193" s="263"/>
      <c r="F193" s="263" t="s">
        <v>314</v>
      </c>
      <c r="G193" s="263"/>
      <c r="H193" s="263"/>
      <c r="I193" s="266">
        <v>25319.73</v>
      </c>
      <c r="J193" s="265"/>
      <c r="K193" s="266">
        <v>25319.73</v>
      </c>
      <c r="L193" s="265"/>
      <c r="M193" s="266">
        <v>25319.73</v>
      </c>
      <c r="N193" s="265"/>
      <c r="O193" s="266">
        <v>25319.73</v>
      </c>
      <c r="P193" s="265"/>
      <c r="Q193" s="266">
        <v>25319.73</v>
      </c>
      <c r="R193" s="265"/>
      <c r="S193" s="266">
        <v>25319.73</v>
      </c>
      <c r="T193" s="265"/>
      <c r="U193" s="266">
        <v>25319.73</v>
      </c>
      <c r="V193" s="265"/>
      <c r="W193" s="266">
        <v>25319.73</v>
      </c>
      <c r="X193" s="265"/>
      <c r="Y193" s="266">
        <v>25319.73</v>
      </c>
      <c r="Z193" s="265"/>
      <c r="AA193" s="266">
        <v>25319.73</v>
      </c>
      <c r="AB193" s="265"/>
      <c r="AC193" s="266">
        <v>25319.73</v>
      </c>
      <c r="AD193" s="265"/>
      <c r="AE193" s="266">
        <v>25319.73</v>
      </c>
      <c r="AF193" s="265"/>
      <c r="AG193" s="266">
        <v>303836.76</v>
      </c>
    </row>
    <row r="194" spans="1:33" x14ac:dyDescent="0.25">
      <c r="A194" s="263"/>
      <c r="B194" s="263"/>
      <c r="C194" s="263"/>
      <c r="D194" s="263"/>
      <c r="E194" s="263" t="s">
        <v>315</v>
      </c>
      <c r="F194" s="263"/>
      <c r="G194" s="263"/>
      <c r="H194" s="263"/>
      <c r="I194" s="264">
        <v>103319.73</v>
      </c>
      <c r="J194" s="265"/>
      <c r="K194" s="264">
        <v>103319.73</v>
      </c>
      <c r="L194" s="265"/>
      <c r="M194" s="264">
        <v>106569.73</v>
      </c>
      <c r="N194" s="265"/>
      <c r="O194" s="264">
        <v>106569.73</v>
      </c>
      <c r="P194" s="265"/>
      <c r="Q194" s="264">
        <v>106569.73</v>
      </c>
      <c r="R194" s="265"/>
      <c r="S194" s="264">
        <v>106569.73</v>
      </c>
      <c r="T194" s="265"/>
      <c r="U194" s="264">
        <v>106569.73</v>
      </c>
      <c r="V194" s="265"/>
      <c r="W194" s="264">
        <v>106569.73</v>
      </c>
      <c r="X194" s="265"/>
      <c r="Y194" s="264">
        <v>106569.73</v>
      </c>
      <c r="Z194" s="265"/>
      <c r="AA194" s="264">
        <v>106569.73</v>
      </c>
      <c r="AB194" s="265"/>
      <c r="AC194" s="264">
        <v>106569.73</v>
      </c>
      <c r="AD194" s="265"/>
      <c r="AE194" s="264">
        <v>106569.73</v>
      </c>
      <c r="AF194" s="265"/>
      <c r="AG194" s="264">
        <v>1272336.76</v>
      </c>
    </row>
    <row r="195" spans="1:33" ht="15.75" thickBot="1" x14ac:dyDescent="0.3">
      <c r="A195" s="263"/>
      <c r="B195" s="263"/>
      <c r="C195" s="263"/>
      <c r="D195" s="263"/>
      <c r="E195" s="263" t="s">
        <v>316</v>
      </c>
      <c r="F195" s="263"/>
      <c r="G195" s="263"/>
      <c r="H195" s="263"/>
      <c r="I195" s="266">
        <v>11666.67</v>
      </c>
      <c r="J195" s="265"/>
      <c r="K195" s="266">
        <v>11666.67</v>
      </c>
      <c r="L195" s="265"/>
      <c r="M195" s="266">
        <v>11666.67</v>
      </c>
      <c r="N195" s="265"/>
      <c r="O195" s="266">
        <v>11666.67</v>
      </c>
      <c r="P195" s="265"/>
      <c r="Q195" s="266">
        <v>11666.67</v>
      </c>
      <c r="R195" s="265"/>
      <c r="S195" s="266">
        <v>11666.67</v>
      </c>
      <c r="T195" s="265"/>
      <c r="U195" s="266">
        <v>11666.67</v>
      </c>
      <c r="V195" s="265"/>
      <c r="W195" s="266">
        <v>11666.67</v>
      </c>
      <c r="X195" s="265"/>
      <c r="Y195" s="266">
        <v>11666.67</v>
      </c>
      <c r="Z195" s="265"/>
      <c r="AA195" s="266">
        <v>11666.67</v>
      </c>
      <c r="AB195" s="265"/>
      <c r="AC195" s="266">
        <v>11666.67</v>
      </c>
      <c r="AD195" s="265"/>
      <c r="AE195" s="266">
        <v>11666.67</v>
      </c>
      <c r="AF195" s="265"/>
      <c r="AG195" s="266">
        <v>140000.04</v>
      </c>
    </row>
    <row r="196" spans="1:33" x14ac:dyDescent="0.25">
      <c r="A196" s="263"/>
      <c r="B196" s="263"/>
      <c r="C196" s="263"/>
      <c r="D196" s="263" t="s">
        <v>318</v>
      </c>
      <c r="E196" s="263"/>
      <c r="F196" s="263"/>
      <c r="G196" s="263"/>
      <c r="H196" s="263"/>
      <c r="I196" s="264">
        <v>114986.4</v>
      </c>
      <c r="J196" s="265"/>
      <c r="K196" s="264">
        <v>114986.4</v>
      </c>
      <c r="L196" s="265"/>
      <c r="M196" s="264">
        <v>118236.4</v>
      </c>
      <c r="N196" s="265"/>
      <c r="O196" s="264">
        <v>118236.4</v>
      </c>
      <c r="P196" s="265"/>
      <c r="Q196" s="264">
        <v>118236.4</v>
      </c>
      <c r="R196" s="265"/>
      <c r="S196" s="264">
        <v>118236.4</v>
      </c>
      <c r="T196" s="265"/>
      <c r="U196" s="264">
        <v>118236.4</v>
      </c>
      <c r="V196" s="265"/>
      <c r="W196" s="264">
        <v>118236.4</v>
      </c>
      <c r="X196" s="265"/>
      <c r="Y196" s="264">
        <v>118236.4</v>
      </c>
      <c r="Z196" s="265"/>
      <c r="AA196" s="264">
        <v>118236.4</v>
      </c>
      <c r="AB196" s="265"/>
      <c r="AC196" s="264">
        <v>118236.4</v>
      </c>
      <c r="AD196" s="265"/>
      <c r="AE196" s="264">
        <v>118236.4</v>
      </c>
      <c r="AF196" s="265"/>
      <c r="AG196" s="264">
        <v>1412336.8</v>
      </c>
    </row>
    <row r="197" spans="1:33" x14ac:dyDescent="0.25">
      <c r="A197" s="263"/>
      <c r="B197" s="263"/>
      <c r="C197" s="263"/>
      <c r="D197" s="263" t="s">
        <v>191</v>
      </c>
      <c r="E197" s="263"/>
      <c r="F197" s="263"/>
      <c r="G197" s="263"/>
      <c r="H197" s="263"/>
      <c r="I197" s="264"/>
      <c r="J197" s="265"/>
      <c r="K197" s="264"/>
      <c r="L197" s="265"/>
      <c r="M197" s="264"/>
      <c r="N197" s="265"/>
      <c r="O197" s="264"/>
      <c r="P197" s="265"/>
      <c r="Q197" s="264"/>
      <c r="R197" s="265"/>
      <c r="S197" s="264"/>
      <c r="T197" s="265"/>
      <c r="U197" s="264"/>
      <c r="V197" s="265"/>
      <c r="W197" s="264"/>
      <c r="X197" s="265"/>
      <c r="Y197" s="264"/>
      <c r="Z197" s="265"/>
      <c r="AA197" s="264"/>
      <c r="AB197" s="265"/>
      <c r="AC197" s="264"/>
      <c r="AD197" s="265"/>
      <c r="AE197" s="264"/>
      <c r="AF197" s="265"/>
      <c r="AG197" s="264"/>
    </row>
    <row r="198" spans="1:33" x14ac:dyDescent="0.25">
      <c r="A198" s="263"/>
      <c r="B198" s="263"/>
      <c r="C198" s="263"/>
      <c r="D198" s="263"/>
      <c r="E198" s="263" t="s">
        <v>437</v>
      </c>
      <c r="F198" s="263"/>
      <c r="G198" s="263"/>
      <c r="H198" s="263"/>
      <c r="I198" s="264">
        <v>1506.4</v>
      </c>
      <c r="J198" s="265"/>
      <c r="K198" s="264">
        <v>17544.189999999999</v>
      </c>
      <c r="L198" s="265"/>
      <c r="M198" s="264">
        <v>13841</v>
      </c>
      <c r="N198" s="265"/>
      <c r="O198" s="264">
        <v>13841</v>
      </c>
      <c r="P198" s="265"/>
      <c r="Q198" s="264">
        <v>13841</v>
      </c>
      <c r="R198" s="265"/>
      <c r="S198" s="264">
        <v>14316</v>
      </c>
      <c r="T198" s="265"/>
      <c r="U198" s="264">
        <v>13841</v>
      </c>
      <c r="V198" s="265"/>
      <c r="W198" s="264">
        <v>13841</v>
      </c>
      <c r="X198" s="265"/>
      <c r="Y198" s="264">
        <v>13841</v>
      </c>
      <c r="Z198" s="265"/>
      <c r="AA198" s="264">
        <v>21962</v>
      </c>
      <c r="AB198" s="265"/>
      <c r="AC198" s="264">
        <v>23218.5</v>
      </c>
      <c r="AD198" s="265"/>
      <c r="AE198" s="264">
        <v>20190.62</v>
      </c>
      <c r="AF198" s="265"/>
      <c r="AG198" s="264">
        <v>181783.71</v>
      </c>
    </row>
    <row r="199" spans="1:33" x14ac:dyDescent="0.25">
      <c r="A199" s="263"/>
      <c r="B199" s="263"/>
      <c r="C199" s="263"/>
      <c r="D199" s="263"/>
      <c r="E199" s="263" t="s">
        <v>438</v>
      </c>
      <c r="F199" s="263"/>
      <c r="G199" s="263"/>
      <c r="H199" s="263"/>
      <c r="I199" s="264">
        <v>576.41999999999996</v>
      </c>
      <c r="J199" s="265"/>
      <c r="K199" s="264">
        <v>1606.7</v>
      </c>
      <c r="L199" s="265"/>
      <c r="M199" s="264">
        <v>1049.3900000000001</v>
      </c>
      <c r="N199" s="265"/>
      <c r="O199" s="264">
        <v>554.6</v>
      </c>
      <c r="P199" s="265"/>
      <c r="Q199" s="264">
        <v>554.26</v>
      </c>
      <c r="R199" s="265"/>
      <c r="S199" s="264">
        <v>788.91</v>
      </c>
      <c r="T199" s="265"/>
      <c r="U199" s="264">
        <v>716.5</v>
      </c>
      <c r="V199" s="265"/>
      <c r="W199" s="264">
        <v>725.38</v>
      </c>
      <c r="X199" s="265"/>
      <c r="Y199" s="264">
        <v>738.35</v>
      </c>
      <c r="Z199" s="265"/>
      <c r="AA199" s="264">
        <v>1587.2</v>
      </c>
      <c r="AB199" s="265"/>
      <c r="AC199" s="264">
        <v>1243.94</v>
      </c>
      <c r="AD199" s="265"/>
      <c r="AE199" s="264">
        <v>1251.0899999999999</v>
      </c>
      <c r="AF199" s="265"/>
      <c r="AG199" s="264">
        <v>11392.74</v>
      </c>
    </row>
    <row r="200" spans="1:33" x14ac:dyDescent="0.25">
      <c r="A200" s="263"/>
      <c r="B200" s="263"/>
      <c r="C200" s="263"/>
      <c r="D200" s="263"/>
      <c r="E200" s="263" t="s">
        <v>439</v>
      </c>
      <c r="F200" s="263"/>
      <c r="G200" s="263"/>
      <c r="H200" s="263"/>
      <c r="I200" s="264">
        <v>0</v>
      </c>
      <c r="J200" s="265"/>
      <c r="K200" s="264">
        <v>0</v>
      </c>
      <c r="L200" s="265"/>
      <c r="M200" s="264">
        <v>0</v>
      </c>
      <c r="N200" s="265"/>
      <c r="O200" s="264">
        <v>0</v>
      </c>
      <c r="P200" s="265"/>
      <c r="Q200" s="264">
        <v>1137.3</v>
      </c>
      <c r="R200" s="265"/>
      <c r="S200" s="264">
        <v>0</v>
      </c>
      <c r="T200" s="265"/>
      <c r="U200" s="264">
        <v>0</v>
      </c>
      <c r="V200" s="265"/>
      <c r="W200" s="264">
        <v>0</v>
      </c>
      <c r="X200" s="265"/>
      <c r="Y200" s="264">
        <v>4026.59</v>
      </c>
      <c r="Z200" s="265"/>
      <c r="AA200" s="264">
        <v>26617.98</v>
      </c>
      <c r="AB200" s="265"/>
      <c r="AC200" s="264">
        <v>86.85</v>
      </c>
      <c r="AD200" s="265"/>
      <c r="AE200" s="264">
        <v>581.96</v>
      </c>
      <c r="AF200" s="265"/>
      <c r="AG200" s="264">
        <v>32450.68</v>
      </c>
    </row>
    <row r="201" spans="1:33" x14ac:dyDescent="0.25">
      <c r="A201" s="263"/>
      <c r="B201" s="263"/>
      <c r="C201" s="263"/>
      <c r="D201" s="263"/>
      <c r="E201" s="263" t="s">
        <v>440</v>
      </c>
      <c r="F201" s="263"/>
      <c r="G201" s="263"/>
      <c r="H201" s="263"/>
      <c r="I201" s="264">
        <v>220</v>
      </c>
      <c r="J201" s="265"/>
      <c r="K201" s="264">
        <v>0</v>
      </c>
      <c r="L201" s="265"/>
      <c r="M201" s="264">
        <v>0</v>
      </c>
      <c r="N201" s="265"/>
      <c r="O201" s="264">
        <v>0</v>
      </c>
      <c r="P201" s="265"/>
      <c r="Q201" s="264">
        <v>0</v>
      </c>
      <c r="R201" s="265"/>
      <c r="S201" s="264">
        <v>0</v>
      </c>
      <c r="T201" s="265"/>
      <c r="U201" s="264">
        <v>0</v>
      </c>
      <c r="V201" s="265"/>
      <c r="W201" s="264">
        <v>0</v>
      </c>
      <c r="X201" s="265"/>
      <c r="Y201" s="264">
        <v>0</v>
      </c>
      <c r="Z201" s="265"/>
      <c r="AA201" s="264">
        <v>422.59</v>
      </c>
      <c r="AB201" s="265"/>
      <c r="AC201" s="264">
        <v>124.59</v>
      </c>
      <c r="AD201" s="265"/>
      <c r="AE201" s="264">
        <v>124.59</v>
      </c>
      <c r="AF201" s="265"/>
      <c r="AG201" s="264">
        <v>891.77</v>
      </c>
    </row>
    <row r="202" spans="1:33" x14ac:dyDescent="0.25">
      <c r="A202" s="263"/>
      <c r="B202" s="263"/>
      <c r="C202" s="263"/>
      <c r="D202" s="263"/>
      <c r="E202" s="263" t="s">
        <v>441</v>
      </c>
      <c r="F202" s="263"/>
      <c r="G202" s="263"/>
      <c r="H202" s="263"/>
      <c r="I202" s="264">
        <v>3721.74</v>
      </c>
      <c r="J202" s="265"/>
      <c r="K202" s="264">
        <v>419.06</v>
      </c>
      <c r="L202" s="265"/>
      <c r="M202" s="264">
        <v>5422.06</v>
      </c>
      <c r="N202" s="265"/>
      <c r="O202" s="264">
        <v>1783.26</v>
      </c>
      <c r="P202" s="265"/>
      <c r="Q202" s="264">
        <v>10019.06</v>
      </c>
      <c r="R202" s="265"/>
      <c r="S202" s="264">
        <v>1263.55</v>
      </c>
      <c r="T202" s="265"/>
      <c r="U202" s="264">
        <v>819.06</v>
      </c>
      <c r="V202" s="265"/>
      <c r="W202" s="264">
        <v>2782.78</v>
      </c>
      <c r="X202" s="265"/>
      <c r="Y202" s="264">
        <v>1738.56</v>
      </c>
      <c r="Z202" s="265"/>
      <c r="AA202" s="264">
        <v>1202.06</v>
      </c>
      <c r="AB202" s="265"/>
      <c r="AC202" s="264">
        <v>8812.1200000000008</v>
      </c>
      <c r="AD202" s="265"/>
      <c r="AE202" s="264">
        <v>5606.06</v>
      </c>
      <c r="AF202" s="265"/>
      <c r="AG202" s="264">
        <v>43589.37</v>
      </c>
    </row>
    <row r="203" spans="1:33" x14ac:dyDescent="0.25">
      <c r="A203" s="263"/>
      <c r="B203" s="263"/>
      <c r="C203" s="263"/>
      <c r="D203" s="263"/>
      <c r="E203" s="263" t="s">
        <v>442</v>
      </c>
      <c r="F203" s="263"/>
      <c r="G203" s="263"/>
      <c r="H203" s="263"/>
      <c r="I203" s="264">
        <v>0</v>
      </c>
      <c r="J203" s="265"/>
      <c r="K203" s="264">
        <v>0</v>
      </c>
      <c r="L203" s="265"/>
      <c r="M203" s="264">
        <v>0</v>
      </c>
      <c r="N203" s="265"/>
      <c r="O203" s="264">
        <v>450</v>
      </c>
      <c r="P203" s="265"/>
      <c r="Q203" s="264">
        <v>0</v>
      </c>
      <c r="R203" s="265"/>
      <c r="S203" s="264">
        <v>4723</v>
      </c>
      <c r="T203" s="265"/>
      <c r="U203" s="264">
        <v>955.38</v>
      </c>
      <c r="V203" s="265"/>
      <c r="W203" s="264">
        <v>6943.1</v>
      </c>
      <c r="X203" s="265"/>
      <c r="Y203" s="264">
        <v>0</v>
      </c>
      <c r="Z203" s="265"/>
      <c r="AA203" s="264">
        <v>0</v>
      </c>
      <c r="AB203" s="265"/>
      <c r="AC203" s="264">
        <v>0</v>
      </c>
      <c r="AD203" s="265"/>
      <c r="AE203" s="264">
        <v>0</v>
      </c>
      <c r="AF203" s="265"/>
      <c r="AG203" s="264">
        <v>13071.48</v>
      </c>
    </row>
    <row r="204" spans="1:33" x14ac:dyDescent="0.25">
      <c r="A204" s="263"/>
      <c r="B204" s="263"/>
      <c r="C204" s="263"/>
      <c r="D204" s="263"/>
      <c r="E204" s="263" t="s">
        <v>443</v>
      </c>
      <c r="F204" s="263"/>
      <c r="G204" s="263"/>
      <c r="H204" s="263"/>
      <c r="I204" s="264">
        <v>1601.49</v>
      </c>
      <c r="J204" s="265"/>
      <c r="K204" s="264">
        <v>16607.27</v>
      </c>
      <c r="L204" s="265"/>
      <c r="M204" s="264">
        <v>564.01</v>
      </c>
      <c r="N204" s="265"/>
      <c r="O204" s="264">
        <v>2790.75</v>
      </c>
      <c r="P204" s="265"/>
      <c r="Q204" s="264">
        <v>1657.38</v>
      </c>
      <c r="R204" s="265"/>
      <c r="S204" s="264">
        <v>9976.91</v>
      </c>
      <c r="T204" s="265"/>
      <c r="U204" s="264">
        <v>2490.5700000000002</v>
      </c>
      <c r="V204" s="265"/>
      <c r="W204" s="264">
        <v>13455.95</v>
      </c>
      <c r="X204" s="265"/>
      <c r="Y204" s="264">
        <v>5033.3</v>
      </c>
      <c r="Z204" s="265"/>
      <c r="AA204" s="264">
        <v>2023.42</v>
      </c>
      <c r="AB204" s="265"/>
      <c r="AC204" s="264">
        <v>3216.48</v>
      </c>
      <c r="AD204" s="265"/>
      <c r="AE204" s="264">
        <v>3261.54</v>
      </c>
      <c r="AF204" s="265"/>
      <c r="AG204" s="264">
        <v>62679.07</v>
      </c>
    </row>
    <row r="205" spans="1:33" x14ac:dyDescent="0.25">
      <c r="A205" s="263"/>
      <c r="B205" s="263"/>
      <c r="C205" s="263"/>
      <c r="D205" s="263"/>
      <c r="E205" s="263" t="s">
        <v>444</v>
      </c>
      <c r="F205" s="263"/>
      <c r="G205" s="263"/>
      <c r="H205" s="263"/>
      <c r="I205" s="264">
        <v>510</v>
      </c>
      <c r="J205" s="265"/>
      <c r="K205" s="264">
        <v>0</v>
      </c>
      <c r="L205" s="265"/>
      <c r="M205" s="264">
        <v>0</v>
      </c>
      <c r="N205" s="265"/>
      <c r="O205" s="264">
        <v>510</v>
      </c>
      <c r="P205" s="265"/>
      <c r="Q205" s="264">
        <v>0</v>
      </c>
      <c r="R205" s="265"/>
      <c r="S205" s="264">
        <v>0</v>
      </c>
      <c r="T205" s="265"/>
      <c r="U205" s="264">
        <v>510</v>
      </c>
      <c r="V205" s="265"/>
      <c r="W205" s="264">
        <v>0</v>
      </c>
      <c r="X205" s="265"/>
      <c r="Y205" s="264">
        <v>0</v>
      </c>
      <c r="Z205" s="265"/>
      <c r="AA205" s="264">
        <v>510</v>
      </c>
      <c r="AB205" s="265"/>
      <c r="AC205" s="264">
        <v>0</v>
      </c>
      <c r="AD205" s="265"/>
      <c r="AE205" s="264">
        <v>0</v>
      </c>
      <c r="AF205" s="265"/>
      <c r="AG205" s="264">
        <v>2040</v>
      </c>
    </row>
    <row r="206" spans="1:33" x14ac:dyDescent="0.25">
      <c r="A206" s="263"/>
      <c r="B206" s="263"/>
      <c r="C206" s="263"/>
      <c r="D206" s="263"/>
      <c r="E206" s="263" t="s">
        <v>445</v>
      </c>
      <c r="F206" s="263"/>
      <c r="G206" s="263"/>
      <c r="H206" s="263"/>
      <c r="I206" s="264">
        <v>3325</v>
      </c>
      <c r="J206" s="265"/>
      <c r="K206" s="264">
        <v>950</v>
      </c>
      <c r="L206" s="265"/>
      <c r="M206" s="264">
        <v>1489.31</v>
      </c>
      <c r="N206" s="265"/>
      <c r="O206" s="264">
        <v>-179.64</v>
      </c>
      <c r="P206" s="265"/>
      <c r="Q206" s="264">
        <v>0</v>
      </c>
      <c r="R206" s="265"/>
      <c r="S206" s="264">
        <v>1268.55</v>
      </c>
      <c r="T206" s="265"/>
      <c r="U206" s="264">
        <v>0</v>
      </c>
      <c r="V206" s="265"/>
      <c r="W206" s="264">
        <v>0</v>
      </c>
      <c r="X206" s="265"/>
      <c r="Y206" s="264">
        <v>4154.96</v>
      </c>
      <c r="Z206" s="265"/>
      <c r="AA206" s="264">
        <v>228.84</v>
      </c>
      <c r="AB206" s="265"/>
      <c r="AC206" s="264">
        <v>2761.94</v>
      </c>
      <c r="AD206" s="265"/>
      <c r="AE206" s="264">
        <v>0</v>
      </c>
      <c r="AF206" s="265"/>
      <c r="AG206" s="264">
        <v>13998.96</v>
      </c>
    </row>
    <row r="207" spans="1:33" x14ac:dyDescent="0.25">
      <c r="A207" s="263"/>
      <c r="B207" s="263"/>
      <c r="C207" s="263"/>
      <c r="D207" s="263"/>
      <c r="E207" s="263" t="s">
        <v>446</v>
      </c>
      <c r="F207" s="263"/>
      <c r="G207" s="263"/>
      <c r="H207" s="263"/>
      <c r="I207" s="264"/>
      <c r="J207" s="265"/>
      <c r="K207" s="264"/>
      <c r="L207" s="265"/>
      <c r="M207" s="264"/>
      <c r="N207" s="265"/>
      <c r="O207" s="264"/>
      <c r="P207" s="265"/>
      <c r="Q207" s="264"/>
      <c r="R207" s="265"/>
      <c r="S207" s="264"/>
      <c r="T207" s="265"/>
      <c r="U207" s="264"/>
      <c r="V207" s="265"/>
      <c r="W207" s="264"/>
      <c r="X207" s="265"/>
      <c r="Y207" s="264"/>
      <c r="Z207" s="265"/>
      <c r="AA207" s="264"/>
      <c r="AB207" s="265"/>
      <c r="AC207" s="264"/>
      <c r="AD207" s="265"/>
      <c r="AE207" s="264"/>
      <c r="AF207" s="265"/>
      <c r="AG207" s="264"/>
    </row>
    <row r="208" spans="1:33" x14ac:dyDescent="0.25">
      <c r="A208" s="263"/>
      <c r="B208" s="263"/>
      <c r="C208" s="263"/>
      <c r="D208" s="263"/>
      <c r="E208" s="263"/>
      <c r="F208" s="263" t="s">
        <v>447</v>
      </c>
      <c r="G208" s="263"/>
      <c r="H208" s="263"/>
      <c r="I208" s="264">
        <v>300</v>
      </c>
      <c r="J208" s="265"/>
      <c r="K208" s="264">
        <v>0</v>
      </c>
      <c r="L208" s="265"/>
      <c r="M208" s="264">
        <v>0</v>
      </c>
      <c r="N208" s="265"/>
      <c r="O208" s="264">
        <v>585</v>
      </c>
      <c r="P208" s="265"/>
      <c r="Q208" s="264">
        <v>0</v>
      </c>
      <c r="R208" s="265"/>
      <c r="S208" s="264">
        <v>0</v>
      </c>
      <c r="T208" s="265"/>
      <c r="U208" s="264">
        <v>0</v>
      </c>
      <c r="V208" s="265"/>
      <c r="W208" s="264">
        <v>42.74</v>
      </c>
      <c r="X208" s="265"/>
      <c r="Y208" s="264">
        <v>0</v>
      </c>
      <c r="Z208" s="265"/>
      <c r="AA208" s="264">
        <v>0</v>
      </c>
      <c r="AB208" s="265"/>
      <c r="AC208" s="264">
        <v>1557.79</v>
      </c>
      <c r="AD208" s="265"/>
      <c r="AE208" s="264">
        <v>0</v>
      </c>
      <c r="AF208" s="265"/>
      <c r="AG208" s="264">
        <v>2485.5300000000002</v>
      </c>
    </row>
    <row r="209" spans="1:33" ht="15.75" thickBot="1" x14ac:dyDescent="0.3">
      <c r="A209" s="263"/>
      <c r="B209" s="263"/>
      <c r="C209" s="263"/>
      <c r="D209" s="263"/>
      <c r="E209" s="263"/>
      <c r="F209" s="263" t="s">
        <v>448</v>
      </c>
      <c r="G209" s="263"/>
      <c r="H209" s="263"/>
      <c r="I209" s="266">
        <v>1573.02</v>
      </c>
      <c r="J209" s="265"/>
      <c r="K209" s="266">
        <v>3358.97</v>
      </c>
      <c r="L209" s="265"/>
      <c r="M209" s="266">
        <v>1384.88</v>
      </c>
      <c r="N209" s="265"/>
      <c r="O209" s="266">
        <v>2112.08</v>
      </c>
      <c r="P209" s="265"/>
      <c r="Q209" s="266">
        <v>732.06</v>
      </c>
      <c r="R209" s="265"/>
      <c r="S209" s="266">
        <v>8768.5400000000009</v>
      </c>
      <c r="T209" s="265"/>
      <c r="U209" s="266">
        <v>1970.73</v>
      </c>
      <c r="V209" s="265"/>
      <c r="W209" s="266">
        <v>8088.77</v>
      </c>
      <c r="X209" s="265"/>
      <c r="Y209" s="266">
        <v>1968.26</v>
      </c>
      <c r="Z209" s="265"/>
      <c r="AA209" s="266">
        <v>2382.17</v>
      </c>
      <c r="AB209" s="265"/>
      <c r="AC209" s="266">
        <v>-14270.21</v>
      </c>
      <c r="AD209" s="265"/>
      <c r="AE209" s="266">
        <v>3873.14</v>
      </c>
      <c r="AF209" s="265"/>
      <c r="AG209" s="266">
        <v>21942.41</v>
      </c>
    </row>
    <row r="210" spans="1:33" x14ac:dyDescent="0.25">
      <c r="A210" s="263"/>
      <c r="B210" s="263"/>
      <c r="C210" s="263"/>
      <c r="D210" s="263"/>
      <c r="E210" s="263" t="s">
        <v>449</v>
      </c>
      <c r="F210" s="263"/>
      <c r="G210" s="263"/>
      <c r="H210" s="263"/>
      <c r="I210" s="264">
        <v>1873.02</v>
      </c>
      <c r="J210" s="265"/>
      <c r="K210" s="264">
        <v>3358.97</v>
      </c>
      <c r="L210" s="265"/>
      <c r="M210" s="264">
        <v>1384.88</v>
      </c>
      <c r="N210" s="265"/>
      <c r="O210" s="264">
        <v>2697.08</v>
      </c>
      <c r="P210" s="265"/>
      <c r="Q210" s="264">
        <v>732.06</v>
      </c>
      <c r="R210" s="265"/>
      <c r="S210" s="264">
        <v>8768.5400000000009</v>
      </c>
      <c r="T210" s="265"/>
      <c r="U210" s="264">
        <v>1970.73</v>
      </c>
      <c r="V210" s="265"/>
      <c r="W210" s="264">
        <v>8131.51</v>
      </c>
      <c r="X210" s="265"/>
      <c r="Y210" s="264">
        <v>1968.26</v>
      </c>
      <c r="Z210" s="265"/>
      <c r="AA210" s="264">
        <v>2382.17</v>
      </c>
      <c r="AB210" s="265"/>
      <c r="AC210" s="264">
        <v>-12712.42</v>
      </c>
      <c r="AD210" s="265"/>
      <c r="AE210" s="264">
        <v>3873.14</v>
      </c>
      <c r="AF210" s="265"/>
      <c r="AG210" s="264">
        <v>24427.94</v>
      </c>
    </row>
    <row r="211" spans="1:33" x14ac:dyDescent="0.25">
      <c r="A211" s="263"/>
      <c r="B211" s="263"/>
      <c r="C211" s="263"/>
      <c r="D211" s="263"/>
      <c r="E211" s="263" t="s">
        <v>450</v>
      </c>
      <c r="F211" s="263"/>
      <c r="G211" s="263"/>
      <c r="H211" s="263"/>
      <c r="I211" s="264"/>
      <c r="J211" s="265"/>
      <c r="K211" s="264"/>
      <c r="L211" s="265"/>
      <c r="M211" s="264"/>
      <c r="N211" s="265"/>
      <c r="O211" s="264"/>
      <c r="P211" s="265"/>
      <c r="Q211" s="264"/>
      <c r="R211" s="265"/>
      <c r="S211" s="264"/>
      <c r="T211" s="265"/>
      <c r="U211" s="264"/>
      <c r="V211" s="265"/>
      <c r="W211" s="264"/>
      <c r="X211" s="265"/>
      <c r="Y211" s="264"/>
      <c r="Z211" s="265"/>
      <c r="AA211" s="264"/>
      <c r="AB211" s="265"/>
      <c r="AC211" s="264"/>
      <c r="AD211" s="265"/>
      <c r="AE211" s="264"/>
      <c r="AF211" s="265"/>
      <c r="AG211" s="264"/>
    </row>
    <row r="212" spans="1:33" ht="15.75" thickBot="1" x14ac:dyDescent="0.3">
      <c r="A212" s="263"/>
      <c r="B212" s="263"/>
      <c r="C212" s="263"/>
      <c r="D212" s="263"/>
      <c r="E212" s="263"/>
      <c r="F212" s="263" t="s">
        <v>451</v>
      </c>
      <c r="G212" s="263"/>
      <c r="H212" s="263"/>
      <c r="I212" s="266">
        <v>8257.4500000000007</v>
      </c>
      <c r="J212" s="265"/>
      <c r="K212" s="266">
        <v>8268.2999999999993</v>
      </c>
      <c r="L212" s="265"/>
      <c r="M212" s="266">
        <v>8268.2999999999993</v>
      </c>
      <c r="N212" s="265"/>
      <c r="O212" s="266">
        <v>8268.2999999999993</v>
      </c>
      <c r="P212" s="265"/>
      <c r="Q212" s="266">
        <v>8488.6299999999992</v>
      </c>
      <c r="R212" s="265"/>
      <c r="S212" s="266">
        <v>11425.4</v>
      </c>
      <c r="T212" s="265"/>
      <c r="U212" s="266">
        <v>8488.6299999999992</v>
      </c>
      <c r="V212" s="265"/>
      <c r="W212" s="266">
        <v>8488.6299999999992</v>
      </c>
      <c r="X212" s="265"/>
      <c r="Y212" s="266">
        <v>8488.6299999999992</v>
      </c>
      <c r="Z212" s="265"/>
      <c r="AA212" s="266">
        <v>0</v>
      </c>
      <c r="AB212" s="265"/>
      <c r="AC212" s="266">
        <v>5594.85</v>
      </c>
      <c r="AD212" s="265"/>
      <c r="AE212" s="266">
        <v>8415.09</v>
      </c>
      <c r="AF212" s="265"/>
      <c r="AG212" s="266">
        <v>92452.21</v>
      </c>
    </row>
    <row r="213" spans="1:33" x14ac:dyDescent="0.25">
      <c r="A213" s="263"/>
      <c r="B213" s="263"/>
      <c r="C213" s="263"/>
      <c r="D213" s="263"/>
      <c r="E213" s="263" t="s">
        <v>452</v>
      </c>
      <c r="F213" s="263"/>
      <c r="G213" s="263"/>
      <c r="H213" s="263"/>
      <c r="I213" s="264">
        <v>8257.4500000000007</v>
      </c>
      <c r="J213" s="265"/>
      <c r="K213" s="264">
        <v>8268.2999999999993</v>
      </c>
      <c r="L213" s="265"/>
      <c r="M213" s="264">
        <v>8268.2999999999993</v>
      </c>
      <c r="N213" s="265"/>
      <c r="O213" s="264">
        <v>8268.2999999999993</v>
      </c>
      <c r="P213" s="265"/>
      <c r="Q213" s="264">
        <v>8488.6299999999992</v>
      </c>
      <c r="R213" s="265"/>
      <c r="S213" s="264">
        <v>11425.4</v>
      </c>
      <c r="T213" s="265"/>
      <c r="U213" s="264">
        <v>8488.6299999999992</v>
      </c>
      <c r="V213" s="265"/>
      <c r="W213" s="264">
        <v>8488.6299999999992</v>
      </c>
      <c r="X213" s="265"/>
      <c r="Y213" s="264">
        <v>8488.6299999999992</v>
      </c>
      <c r="Z213" s="265"/>
      <c r="AA213" s="264">
        <v>0</v>
      </c>
      <c r="AB213" s="265"/>
      <c r="AC213" s="264">
        <v>5594.85</v>
      </c>
      <c r="AD213" s="265"/>
      <c r="AE213" s="264">
        <v>8415.09</v>
      </c>
      <c r="AF213" s="265"/>
      <c r="AG213" s="264">
        <v>92452.21</v>
      </c>
    </row>
    <row r="214" spans="1:33" ht="15.75" thickBot="1" x14ac:dyDescent="0.3">
      <c r="A214" s="263"/>
      <c r="B214" s="263"/>
      <c r="C214" s="263"/>
      <c r="D214" s="263"/>
      <c r="E214" s="263" t="s">
        <v>453</v>
      </c>
      <c r="F214" s="263"/>
      <c r="G214" s="263"/>
      <c r="H214" s="263"/>
      <c r="I214" s="266">
        <v>0</v>
      </c>
      <c r="J214" s="265"/>
      <c r="K214" s="266">
        <v>0</v>
      </c>
      <c r="L214" s="265"/>
      <c r="M214" s="266">
        <v>0</v>
      </c>
      <c r="N214" s="265"/>
      <c r="O214" s="266">
        <v>0</v>
      </c>
      <c r="P214" s="265"/>
      <c r="Q214" s="266">
        <v>0</v>
      </c>
      <c r="R214" s="265"/>
      <c r="S214" s="266">
        <v>0</v>
      </c>
      <c r="T214" s="265"/>
      <c r="U214" s="266">
        <v>0</v>
      </c>
      <c r="V214" s="265"/>
      <c r="W214" s="266">
        <v>0</v>
      </c>
      <c r="X214" s="265"/>
      <c r="Y214" s="266">
        <v>0</v>
      </c>
      <c r="Z214" s="265"/>
      <c r="AA214" s="266">
        <v>0</v>
      </c>
      <c r="AB214" s="265"/>
      <c r="AC214" s="266">
        <v>2614.08</v>
      </c>
      <c r="AD214" s="265"/>
      <c r="AE214" s="266">
        <v>-315.68</v>
      </c>
      <c r="AF214" s="265"/>
      <c r="AG214" s="266">
        <v>2298.4</v>
      </c>
    </row>
    <row r="215" spans="1:33" x14ac:dyDescent="0.25">
      <c r="A215" s="263"/>
      <c r="B215" s="263"/>
      <c r="C215" s="263"/>
      <c r="D215" s="263" t="s">
        <v>454</v>
      </c>
      <c r="E215" s="263"/>
      <c r="F215" s="263"/>
      <c r="G215" s="263"/>
      <c r="H215" s="263"/>
      <c r="I215" s="264">
        <v>21591.52</v>
      </c>
      <c r="J215" s="265"/>
      <c r="K215" s="264">
        <v>48754.49</v>
      </c>
      <c r="L215" s="265"/>
      <c r="M215" s="264">
        <v>32018.95</v>
      </c>
      <c r="N215" s="265"/>
      <c r="O215" s="264">
        <v>30715.35</v>
      </c>
      <c r="P215" s="265"/>
      <c r="Q215" s="264">
        <v>36429.69</v>
      </c>
      <c r="R215" s="265"/>
      <c r="S215" s="264">
        <v>52530.86</v>
      </c>
      <c r="T215" s="265"/>
      <c r="U215" s="264">
        <v>29791.87</v>
      </c>
      <c r="V215" s="265"/>
      <c r="W215" s="264">
        <v>54368.35</v>
      </c>
      <c r="X215" s="265"/>
      <c r="Y215" s="264">
        <v>39989.65</v>
      </c>
      <c r="Z215" s="265"/>
      <c r="AA215" s="264">
        <v>56936.26</v>
      </c>
      <c r="AB215" s="265"/>
      <c r="AC215" s="264">
        <v>34960.93</v>
      </c>
      <c r="AD215" s="265"/>
      <c r="AE215" s="264">
        <v>42988.41</v>
      </c>
      <c r="AF215" s="265"/>
      <c r="AG215" s="264">
        <v>481076.33</v>
      </c>
    </row>
    <row r="216" spans="1:33" x14ac:dyDescent="0.25">
      <c r="A216" s="263"/>
      <c r="B216" s="263"/>
      <c r="C216" s="263"/>
      <c r="D216" s="263" t="s">
        <v>192</v>
      </c>
      <c r="E216" s="263"/>
      <c r="F216" s="263"/>
      <c r="G216" s="263"/>
      <c r="H216" s="263"/>
      <c r="I216" s="264"/>
      <c r="J216" s="265"/>
      <c r="K216" s="264"/>
      <c r="L216" s="265"/>
      <c r="M216" s="264"/>
      <c r="N216" s="265"/>
      <c r="O216" s="264"/>
      <c r="P216" s="265"/>
      <c r="Q216" s="264"/>
      <c r="R216" s="265"/>
      <c r="S216" s="264"/>
      <c r="T216" s="265"/>
      <c r="U216" s="264"/>
      <c r="V216" s="265"/>
      <c r="W216" s="264"/>
      <c r="X216" s="265"/>
      <c r="Y216" s="264"/>
      <c r="Z216" s="265"/>
      <c r="AA216" s="264"/>
      <c r="AB216" s="265"/>
      <c r="AC216" s="264"/>
      <c r="AD216" s="265"/>
      <c r="AE216" s="264"/>
      <c r="AF216" s="265"/>
      <c r="AG216" s="264"/>
    </row>
    <row r="217" spans="1:33" x14ac:dyDescent="0.25">
      <c r="A217" s="263"/>
      <c r="B217" s="263"/>
      <c r="C217" s="263"/>
      <c r="D217" s="263"/>
      <c r="E217" s="263" t="s">
        <v>455</v>
      </c>
      <c r="F217" s="263"/>
      <c r="G217" s="263"/>
      <c r="H217" s="263"/>
      <c r="I217" s="264"/>
      <c r="J217" s="265"/>
      <c r="K217" s="264"/>
      <c r="L217" s="265"/>
      <c r="M217" s="264"/>
      <c r="N217" s="265"/>
      <c r="O217" s="264"/>
      <c r="P217" s="265"/>
      <c r="Q217" s="264"/>
      <c r="R217" s="265"/>
      <c r="S217" s="264"/>
      <c r="T217" s="265"/>
      <c r="U217" s="264"/>
      <c r="V217" s="265"/>
      <c r="W217" s="264"/>
      <c r="X217" s="265"/>
      <c r="Y217" s="264"/>
      <c r="Z217" s="265"/>
      <c r="AA217" s="264"/>
      <c r="AB217" s="265"/>
      <c r="AC217" s="264"/>
      <c r="AD217" s="265"/>
      <c r="AE217" s="264"/>
      <c r="AF217" s="265"/>
      <c r="AG217" s="264"/>
    </row>
    <row r="218" spans="1:33" x14ac:dyDescent="0.25">
      <c r="A218" s="263"/>
      <c r="B218" s="263"/>
      <c r="C218" s="263"/>
      <c r="D218" s="263"/>
      <c r="E218" s="263"/>
      <c r="F218" s="263" t="s">
        <v>456</v>
      </c>
      <c r="G218" s="263"/>
      <c r="H218" s="263"/>
      <c r="I218" s="264">
        <v>18344.060000000001</v>
      </c>
      <c r="J218" s="265"/>
      <c r="K218" s="264">
        <v>19742.22</v>
      </c>
      <c r="L218" s="265"/>
      <c r="M218" s="264">
        <v>17835.23</v>
      </c>
      <c r="N218" s="265"/>
      <c r="O218" s="264">
        <v>14998.48</v>
      </c>
      <c r="P218" s="265"/>
      <c r="Q218" s="264">
        <v>16040.68</v>
      </c>
      <c r="R218" s="265"/>
      <c r="S218" s="264">
        <v>13684.08</v>
      </c>
      <c r="T218" s="265"/>
      <c r="U218" s="264">
        <v>14958.65</v>
      </c>
      <c r="V218" s="265"/>
      <c r="W218" s="264">
        <v>11861.28</v>
      </c>
      <c r="X218" s="265"/>
      <c r="Y218" s="264">
        <v>13325.28</v>
      </c>
      <c r="Z218" s="265"/>
      <c r="AA218" s="264">
        <v>18388.62</v>
      </c>
      <c r="AB218" s="265"/>
      <c r="AC218" s="264">
        <v>13738.1</v>
      </c>
      <c r="AD218" s="265"/>
      <c r="AE218" s="264">
        <v>32310.07</v>
      </c>
      <c r="AF218" s="265"/>
      <c r="AG218" s="264">
        <v>205226.75</v>
      </c>
    </row>
    <row r="219" spans="1:33" x14ac:dyDescent="0.25">
      <c r="A219" s="263"/>
      <c r="B219" s="263"/>
      <c r="C219" s="263"/>
      <c r="D219" s="263"/>
      <c r="E219" s="263"/>
      <c r="F219" s="263" t="s">
        <v>457</v>
      </c>
      <c r="G219" s="263"/>
      <c r="H219" s="263"/>
      <c r="I219" s="264">
        <v>41.73</v>
      </c>
      <c r="J219" s="265"/>
      <c r="K219" s="264">
        <v>232.86</v>
      </c>
      <c r="L219" s="265"/>
      <c r="M219" s="264">
        <v>342.83</v>
      </c>
      <c r="N219" s="265"/>
      <c r="O219" s="264">
        <v>417.42</v>
      </c>
      <c r="P219" s="265"/>
      <c r="Q219" s="264">
        <v>627.89</v>
      </c>
      <c r="R219" s="265"/>
      <c r="S219" s="264">
        <v>2305.48</v>
      </c>
      <c r="T219" s="265"/>
      <c r="U219" s="264">
        <v>4370.8</v>
      </c>
      <c r="V219" s="265"/>
      <c r="W219" s="264">
        <v>4374.8100000000004</v>
      </c>
      <c r="X219" s="265"/>
      <c r="Y219" s="264">
        <v>5399.46</v>
      </c>
      <c r="Z219" s="265"/>
      <c r="AA219" s="264">
        <v>2343.58</v>
      </c>
      <c r="AB219" s="265"/>
      <c r="AC219" s="264">
        <v>1067.1600000000001</v>
      </c>
      <c r="AD219" s="265"/>
      <c r="AE219" s="264">
        <v>690</v>
      </c>
      <c r="AF219" s="265"/>
      <c r="AG219" s="264">
        <v>22214.02</v>
      </c>
    </row>
    <row r="220" spans="1:33" x14ac:dyDescent="0.25">
      <c r="A220" s="263"/>
      <c r="B220" s="263"/>
      <c r="C220" s="263"/>
      <c r="D220" s="263"/>
      <c r="E220" s="263"/>
      <c r="F220" s="263" t="s">
        <v>458</v>
      </c>
      <c r="G220" s="263"/>
      <c r="H220" s="263"/>
      <c r="I220" s="264">
        <v>1211.98</v>
      </c>
      <c r="J220" s="265"/>
      <c r="K220" s="264">
        <v>593.26</v>
      </c>
      <c r="L220" s="265"/>
      <c r="M220" s="264">
        <v>1358.81</v>
      </c>
      <c r="N220" s="265"/>
      <c r="O220" s="264">
        <v>1087.1300000000001</v>
      </c>
      <c r="P220" s="265"/>
      <c r="Q220" s="264">
        <v>1042.82</v>
      </c>
      <c r="R220" s="265"/>
      <c r="S220" s="264">
        <v>1053.5</v>
      </c>
      <c r="T220" s="265"/>
      <c r="U220" s="264">
        <v>1066.54</v>
      </c>
      <c r="V220" s="265"/>
      <c r="W220" s="264">
        <v>1216.53</v>
      </c>
      <c r="X220" s="265"/>
      <c r="Y220" s="264">
        <v>1071.99</v>
      </c>
      <c r="Z220" s="265"/>
      <c r="AA220" s="264">
        <v>1120.6099999999999</v>
      </c>
      <c r="AB220" s="265"/>
      <c r="AC220" s="264">
        <v>743.94</v>
      </c>
      <c r="AD220" s="265"/>
      <c r="AE220" s="264">
        <v>1408.64</v>
      </c>
      <c r="AF220" s="265"/>
      <c r="AG220" s="264">
        <v>12975.75</v>
      </c>
    </row>
    <row r="221" spans="1:33" ht="15.75" thickBot="1" x14ac:dyDescent="0.3">
      <c r="A221" s="263"/>
      <c r="B221" s="263"/>
      <c r="C221" s="263"/>
      <c r="D221" s="263"/>
      <c r="E221" s="263"/>
      <c r="F221" s="263" t="s">
        <v>459</v>
      </c>
      <c r="G221" s="263"/>
      <c r="H221" s="263"/>
      <c r="I221" s="267">
        <v>0</v>
      </c>
      <c r="J221" s="265"/>
      <c r="K221" s="267">
        <v>0</v>
      </c>
      <c r="L221" s="265"/>
      <c r="M221" s="267">
        <v>0</v>
      </c>
      <c r="N221" s="265"/>
      <c r="O221" s="267">
        <v>0</v>
      </c>
      <c r="P221" s="265"/>
      <c r="Q221" s="267">
        <v>0</v>
      </c>
      <c r="R221" s="265"/>
      <c r="S221" s="267">
        <v>0</v>
      </c>
      <c r="T221" s="265"/>
      <c r="U221" s="267">
        <v>0</v>
      </c>
      <c r="V221" s="265"/>
      <c r="W221" s="267">
        <v>0</v>
      </c>
      <c r="X221" s="265"/>
      <c r="Y221" s="267">
        <v>0</v>
      </c>
      <c r="Z221" s="265"/>
      <c r="AA221" s="267">
        <v>0</v>
      </c>
      <c r="AB221" s="265"/>
      <c r="AC221" s="267">
        <v>0</v>
      </c>
      <c r="AD221" s="265"/>
      <c r="AE221" s="267">
        <v>732.94</v>
      </c>
      <c r="AF221" s="265"/>
      <c r="AG221" s="267">
        <v>732.94</v>
      </c>
    </row>
    <row r="222" spans="1:33" ht="15.75" thickBot="1" x14ac:dyDescent="0.3">
      <c r="A222" s="263"/>
      <c r="B222" s="263"/>
      <c r="C222" s="263"/>
      <c r="D222" s="263"/>
      <c r="E222" s="263" t="s">
        <v>460</v>
      </c>
      <c r="F222" s="263"/>
      <c r="G222" s="263"/>
      <c r="H222" s="263"/>
      <c r="I222" s="268">
        <v>19597.77</v>
      </c>
      <c r="J222" s="265"/>
      <c r="K222" s="268">
        <v>20568.34</v>
      </c>
      <c r="L222" s="265"/>
      <c r="M222" s="268">
        <v>19536.87</v>
      </c>
      <c r="N222" s="265"/>
      <c r="O222" s="268">
        <v>16503.03</v>
      </c>
      <c r="P222" s="265"/>
      <c r="Q222" s="268">
        <v>17711.39</v>
      </c>
      <c r="R222" s="265"/>
      <c r="S222" s="268">
        <v>17043.060000000001</v>
      </c>
      <c r="T222" s="265"/>
      <c r="U222" s="268">
        <v>20395.990000000002</v>
      </c>
      <c r="V222" s="265"/>
      <c r="W222" s="268">
        <v>17452.62</v>
      </c>
      <c r="X222" s="265"/>
      <c r="Y222" s="268">
        <v>19796.73</v>
      </c>
      <c r="Z222" s="265"/>
      <c r="AA222" s="268">
        <v>21852.81</v>
      </c>
      <c r="AB222" s="265"/>
      <c r="AC222" s="268">
        <v>15549.2</v>
      </c>
      <c r="AD222" s="265"/>
      <c r="AE222" s="268">
        <v>35141.65</v>
      </c>
      <c r="AF222" s="265"/>
      <c r="AG222" s="268">
        <v>241149.46</v>
      </c>
    </row>
    <row r="223" spans="1:33" x14ac:dyDescent="0.25">
      <c r="A223" s="263"/>
      <c r="B223" s="263"/>
      <c r="C223" s="263"/>
      <c r="D223" s="263" t="s">
        <v>461</v>
      </c>
      <c r="E223" s="263"/>
      <c r="F223" s="263"/>
      <c r="G223" s="263"/>
      <c r="H223" s="263"/>
      <c r="I223" s="264">
        <v>19597.77</v>
      </c>
      <c r="J223" s="265"/>
      <c r="K223" s="264">
        <v>20568.34</v>
      </c>
      <c r="L223" s="265"/>
      <c r="M223" s="264">
        <v>19536.87</v>
      </c>
      <c r="N223" s="265"/>
      <c r="O223" s="264">
        <v>16503.03</v>
      </c>
      <c r="P223" s="265"/>
      <c r="Q223" s="264">
        <v>17711.39</v>
      </c>
      <c r="R223" s="265"/>
      <c r="S223" s="264">
        <v>17043.060000000001</v>
      </c>
      <c r="T223" s="265"/>
      <c r="U223" s="264">
        <v>20395.990000000002</v>
      </c>
      <c r="V223" s="265"/>
      <c r="W223" s="264">
        <v>17452.62</v>
      </c>
      <c r="X223" s="265"/>
      <c r="Y223" s="264">
        <v>19796.73</v>
      </c>
      <c r="Z223" s="265"/>
      <c r="AA223" s="264">
        <v>21852.81</v>
      </c>
      <c r="AB223" s="265"/>
      <c r="AC223" s="264">
        <v>15549.2</v>
      </c>
      <c r="AD223" s="265"/>
      <c r="AE223" s="264">
        <v>35141.65</v>
      </c>
      <c r="AF223" s="265"/>
      <c r="AG223" s="264">
        <v>241149.46</v>
      </c>
    </row>
    <row r="224" spans="1:33" x14ac:dyDescent="0.25">
      <c r="A224" s="263"/>
      <c r="B224" s="263"/>
      <c r="C224" s="263"/>
      <c r="D224" s="263" t="s">
        <v>193</v>
      </c>
      <c r="E224" s="263"/>
      <c r="F224" s="263"/>
      <c r="G224" s="263"/>
      <c r="H224" s="263"/>
      <c r="I224" s="264"/>
      <c r="J224" s="265"/>
      <c r="K224" s="264"/>
      <c r="L224" s="265"/>
      <c r="M224" s="264"/>
      <c r="N224" s="265"/>
      <c r="O224" s="264"/>
      <c r="P224" s="265"/>
      <c r="Q224" s="264"/>
      <c r="R224" s="265"/>
      <c r="S224" s="264"/>
      <c r="T224" s="265"/>
      <c r="U224" s="264"/>
      <c r="V224" s="265"/>
      <c r="W224" s="264"/>
      <c r="X224" s="265"/>
      <c r="Y224" s="264"/>
      <c r="Z224" s="265"/>
      <c r="AA224" s="264"/>
      <c r="AB224" s="265"/>
      <c r="AC224" s="264"/>
      <c r="AD224" s="265"/>
      <c r="AE224" s="264"/>
      <c r="AF224" s="265"/>
      <c r="AG224" s="264"/>
    </row>
    <row r="225" spans="1:33" x14ac:dyDescent="0.25">
      <c r="A225" s="263"/>
      <c r="B225" s="263"/>
      <c r="C225" s="263"/>
      <c r="D225" s="263"/>
      <c r="E225" s="263" t="s">
        <v>462</v>
      </c>
      <c r="F225" s="263"/>
      <c r="G225" s="263"/>
      <c r="H225" s="263"/>
      <c r="I225" s="264">
        <v>2528.4499999999998</v>
      </c>
      <c r="J225" s="265"/>
      <c r="K225" s="264">
        <v>2165.63</v>
      </c>
      <c r="L225" s="265"/>
      <c r="M225" s="264">
        <v>2303.4499999999998</v>
      </c>
      <c r="N225" s="265"/>
      <c r="O225" s="264">
        <v>2303.5</v>
      </c>
      <c r="P225" s="265"/>
      <c r="Q225" s="264">
        <v>2303.5500000000002</v>
      </c>
      <c r="R225" s="265"/>
      <c r="S225" s="264">
        <v>4612.68</v>
      </c>
      <c r="T225" s="265"/>
      <c r="U225" s="264">
        <v>28.45</v>
      </c>
      <c r="V225" s="265"/>
      <c r="W225" s="264">
        <v>2303.5</v>
      </c>
      <c r="X225" s="265"/>
      <c r="Y225" s="264">
        <v>2303.5</v>
      </c>
      <c r="Z225" s="265"/>
      <c r="AA225" s="264">
        <v>2303.5</v>
      </c>
      <c r="AB225" s="265"/>
      <c r="AC225" s="264">
        <v>2303.5</v>
      </c>
      <c r="AD225" s="265"/>
      <c r="AE225" s="264">
        <v>-8907.7800000000007</v>
      </c>
      <c r="AF225" s="265"/>
      <c r="AG225" s="264">
        <v>16551.93</v>
      </c>
    </row>
    <row r="226" spans="1:33" x14ac:dyDescent="0.25">
      <c r="A226" s="263"/>
      <c r="B226" s="263"/>
      <c r="C226" s="263"/>
      <c r="D226" s="263"/>
      <c r="E226" s="263" t="s">
        <v>463</v>
      </c>
      <c r="F226" s="263"/>
      <c r="G226" s="263"/>
      <c r="H226" s="263"/>
      <c r="I226" s="264">
        <v>41.93</v>
      </c>
      <c r="J226" s="265"/>
      <c r="K226" s="264">
        <v>5842.44</v>
      </c>
      <c r="L226" s="265"/>
      <c r="M226" s="264">
        <v>4397.29</v>
      </c>
      <c r="N226" s="265"/>
      <c r="O226" s="264">
        <v>10810.12</v>
      </c>
      <c r="P226" s="265"/>
      <c r="Q226" s="264">
        <v>33135.57</v>
      </c>
      <c r="R226" s="265"/>
      <c r="S226" s="264">
        <v>378.22</v>
      </c>
      <c r="T226" s="265"/>
      <c r="U226" s="264">
        <v>5382.29</v>
      </c>
      <c r="V226" s="265"/>
      <c r="W226" s="264">
        <v>9606.9500000000007</v>
      </c>
      <c r="X226" s="265"/>
      <c r="Y226" s="264">
        <v>14050.2</v>
      </c>
      <c r="Z226" s="265"/>
      <c r="AA226" s="264">
        <v>5296.97</v>
      </c>
      <c r="AB226" s="265"/>
      <c r="AC226" s="264">
        <v>8418.98</v>
      </c>
      <c r="AD226" s="265"/>
      <c r="AE226" s="264">
        <v>4942.88</v>
      </c>
      <c r="AF226" s="265"/>
      <c r="AG226" s="264">
        <v>102303.84</v>
      </c>
    </row>
    <row r="227" spans="1:33" x14ac:dyDescent="0.25">
      <c r="A227" s="263"/>
      <c r="B227" s="263"/>
      <c r="C227" s="263"/>
      <c r="D227" s="263"/>
      <c r="E227" s="263" t="s">
        <v>464</v>
      </c>
      <c r="F227" s="263"/>
      <c r="G227" s="263"/>
      <c r="H227" s="263"/>
      <c r="I227" s="264">
        <v>25939.37</v>
      </c>
      <c r="J227" s="265"/>
      <c r="K227" s="264">
        <v>18425.580000000002</v>
      </c>
      <c r="L227" s="265"/>
      <c r="M227" s="264">
        <v>10510.05</v>
      </c>
      <c r="N227" s="265"/>
      <c r="O227" s="264">
        <v>3998.88</v>
      </c>
      <c r="P227" s="265"/>
      <c r="Q227" s="264">
        <v>6176</v>
      </c>
      <c r="R227" s="265"/>
      <c r="S227" s="264">
        <v>4397.3500000000004</v>
      </c>
      <c r="T227" s="265"/>
      <c r="U227" s="264">
        <v>1703.97</v>
      </c>
      <c r="V227" s="265"/>
      <c r="W227" s="264">
        <v>3450</v>
      </c>
      <c r="X227" s="265"/>
      <c r="Y227" s="264">
        <v>13715.08</v>
      </c>
      <c r="Z227" s="265"/>
      <c r="AA227" s="264">
        <v>5465.88</v>
      </c>
      <c r="AB227" s="265"/>
      <c r="AC227" s="264">
        <v>4100.88</v>
      </c>
      <c r="AD227" s="265"/>
      <c r="AE227" s="264">
        <v>10664.31</v>
      </c>
      <c r="AF227" s="265"/>
      <c r="AG227" s="264">
        <v>108547.35</v>
      </c>
    </row>
    <row r="228" spans="1:33" ht="15.75" thickBot="1" x14ac:dyDescent="0.3">
      <c r="A228" s="263"/>
      <c r="B228" s="263"/>
      <c r="C228" s="263"/>
      <c r="D228" s="263"/>
      <c r="E228" s="263" t="s">
        <v>465</v>
      </c>
      <c r="F228" s="263"/>
      <c r="G228" s="263"/>
      <c r="H228" s="263"/>
      <c r="I228" s="266">
        <v>1466.96</v>
      </c>
      <c r="J228" s="265"/>
      <c r="K228" s="266">
        <v>0</v>
      </c>
      <c r="L228" s="265"/>
      <c r="M228" s="266">
        <v>271.58</v>
      </c>
      <c r="N228" s="265"/>
      <c r="O228" s="266">
        <v>0</v>
      </c>
      <c r="P228" s="265"/>
      <c r="Q228" s="266">
        <v>3598.88</v>
      </c>
      <c r="R228" s="265"/>
      <c r="S228" s="266">
        <v>3598.88</v>
      </c>
      <c r="T228" s="265"/>
      <c r="U228" s="266">
        <v>3598.88</v>
      </c>
      <c r="V228" s="265"/>
      <c r="W228" s="266">
        <v>3598.88</v>
      </c>
      <c r="X228" s="265"/>
      <c r="Y228" s="266">
        <v>0</v>
      </c>
      <c r="Z228" s="265"/>
      <c r="AA228" s="266">
        <v>0</v>
      </c>
      <c r="AB228" s="265"/>
      <c r="AC228" s="266">
        <v>0</v>
      </c>
      <c r="AD228" s="265"/>
      <c r="AE228" s="266">
        <v>0</v>
      </c>
      <c r="AF228" s="265"/>
      <c r="AG228" s="266">
        <v>16134.06</v>
      </c>
    </row>
    <row r="229" spans="1:33" x14ac:dyDescent="0.25">
      <c r="A229" s="263"/>
      <c r="B229" s="263"/>
      <c r="C229" s="263"/>
      <c r="D229" s="263" t="s">
        <v>466</v>
      </c>
      <c r="E229" s="263"/>
      <c r="F229" s="263"/>
      <c r="G229" s="263"/>
      <c r="H229" s="263"/>
      <c r="I229" s="264">
        <v>29976.71</v>
      </c>
      <c r="J229" s="265"/>
      <c r="K229" s="264">
        <v>26433.65</v>
      </c>
      <c r="L229" s="265"/>
      <c r="M229" s="264">
        <v>17482.37</v>
      </c>
      <c r="N229" s="265"/>
      <c r="O229" s="264">
        <v>17112.5</v>
      </c>
      <c r="P229" s="265"/>
      <c r="Q229" s="264">
        <v>45214</v>
      </c>
      <c r="R229" s="265"/>
      <c r="S229" s="264">
        <v>12987.13</v>
      </c>
      <c r="T229" s="265"/>
      <c r="U229" s="264">
        <v>10713.59</v>
      </c>
      <c r="V229" s="265"/>
      <c r="W229" s="264">
        <v>18959.330000000002</v>
      </c>
      <c r="X229" s="265"/>
      <c r="Y229" s="264">
        <v>30068.78</v>
      </c>
      <c r="Z229" s="265"/>
      <c r="AA229" s="264">
        <v>13066.35</v>
      </c>
      <c r="AB229" s="265"/>
      <c r="AC229" s="264">
        <v>14823.36</v>
      </c>
      <c r="AD229" s="265"/>
      <c r="AE229" s="264">
        <v>6699.41</v>
      </c>
      <c r="AF229" s="265"/>
      <c r="AG229" s="264">
        <v>243537.18</v>
      </c>
    </row>
    <row r="230" spans="1:33" x14ac:dyDescent="0.25">
      <c r="A230" s="263"/>
      <c r="B230" s="263"/>
      <c r="C230" s="263"/>
      <c r="D230" s="263" t="s">
        <v>194</v>
      </c>
      <c r="E230" s="263"/>
      <c r="F230" s="263"/>
      <c r="G230" s="263"/>
      <c r="H230" s="263"/>
      <c r="I230" s="264"/>
      <c r="J230" s="265"/>
      <c r="K230" s="264"/>
      <c r="L230" s="265"/>
      <c r="M230" s="264"/>
      <c r="N230" s="265"/>
      <c r="O230" s="264"/>
      <c r="P230" s="265"/>
      <c r="Q230" s="264"/>
      <c r="R230" s="265"/>
      <c r="S230" s="264"/>
      <c r="T230" s="265"/>
      <c r="U230" s="264"/>
      <c r="V230" s="265"/>
      <c r="W230" s="264"/>
      <c r="X230" s="265"/>
      <c r="Y230" s="264"/>
      <c r="Z230" s="265"/>
      <c r="AA230" s="264"/>
      <c r="AB230" s="265"/>
      <c r="AC230" s="264"/>
      <c r="AD230" s="265"/>
      <c r="AE230" s="264"/>
      <c r="AF230" s="265"/>
      <c r="AG230" s="264"/>
    </row>
    <row r="231" spans="1:33" ht="15.75" thickBot="1" x14ac:dyDescent="0.3">
      <c r="A231" s="263"/>
      <c r="B231" s="263"/>
      <c r="C231" s="263"/>
      <c r="D231" s="263"/>
      <c r="E231" s="263" t="s">
        <v>319</v>
      </c>
      <c r="F231" s="263"/>
      <c r="G231" s="263"/>
      <c r="H231" s="263"/>
      <c r="I231" s="266">
        <v>2787.5</v>
      </c>
      <c r="J231" s="265"/>
      <c r="K231" s="266">
        <v>2787.5</v>
      </c>
      <c r="L231" s="265"/>
      <c r="M231" s="266">
        <v>11975</v>
      </c>
      <c r="N231" s="265"/>
      <c r="O231" s="266">
        <v>5850</v>
      </c>
      <c r="P231" s="265"/>
      <c r="Q231" s="266">
        <v>0</v>
      </c>
      <c r="R231" s="265"/>
      <c r="S231" s="266">
        <v>0</v>
      </c>
      <c r="T231" s="265"/>
      <c r="U231" s="266">
        <v>0</v>
      </c>
      <c r="V231" s="265"/>
      <c r="W231" s="266">
        <v>0</v>
      </c>
      <c r="X231" s="265"/>
      <c r="Y231" s="266">
        <v>0</v>
      </c>
      <c r="Z231" s="265"/>
      <c r="AA231" s="266">
        <v>0</v>
      </c>
      <c r="AB231" s="265"/>
      <c r="AC231" s="266">
        <v>0</v>
      </c>
      <c r="AD231" s="265"/>
      <c r="AE231" s="266">
        <v>0</v>
      </c>
      <c r="AF231" s="265"/>
      <c r="AG231" s="266">
        <v>23400</v>
      </c>
    </row>
    <row r="232" spans="1:33" x14ac:dyDescent="0.25">
      <c r="A232" s="263"/>
      <c r="B232" s="263"/>
      <c r="C232" s="263"/>
      <c r="D232" s="263" t="s">
        <v>320</v>
      </c>
      <c r="E232" s="263"/>
      <c r="F232" s="263"/>
      <c r="G232" s="263"/>
      <c r="H232" s="263"/>
      <c r="I232" s="264">
        <v>2787.5</v>
      </c>
      <c r="J232" s="265"/>
      <c r="K232" s="264">
        <v>2787.5</v>
      </c>
      <c r="L232" s="265"/>
      <c r="M232" s="264">
        <v>11975</v>
      </c>
      <c r="N232" s="265"/>
      <c r="O232" s="264">
        <v>5850</v>
      </c>
      <c r="P232" s="265"/>
      <c r="Q232" s="264">
        <v>0</v>
      </c>
      <c r="R232" s="265"/>
      <c r="S232" s="264">
        <v>0</v>
      </c>
      <c r="T232" s="265"/>
      <c r="U232" s="264">
        <v>0</v>
      </c>
      <c r="V232" s="265"/>
      <c r="W232" s="264">
        <v>0</v>
      </c>
      <c r="X232" s="265"/>
      <c r="Y232" s="264">
        <v>0</v>
      </c>
      <c r="Z232" s="265"/>
      <c r="AA232" s="264">
        <v>0</v>
      </c>
      <c r="AB232" s="265"/>
      <c r="AC232" s="264">
        <v>0</v>
      </c>
      <c r="AD232" s="265"/>
      <c r="AE232" s="264">
        <v>0</v>
      </c>
      <c r="AF232" s="265"/>
      <c r="AG232" s="264">
        <v>23400</v>
      </c>
    </row>
    <row r="233" spans="1:33" x14ac:dyDescent="0.25">
      <c r="A233" s="263"/>
      <c r="B233" s="263"/>
      <c r="C233" s="263"/>
      <c r="D233" s="263" t="s">
        <v>195</v>
      </c>
      <c r="E233" s="263"/>
      <c r="F233" s="263"/>
      <c r="G233" s="263"/>
      <c r="H233" s="263"/>
      <c r="I233" s="264"/>
      <c r="J233" s="265"/>
      <c r="K233" s="264"/>
      <c r="L233" s="265"/>
      <c r="M233" s="264"/>
      <c r="N233" s="265"/>
      <c r="O233" s="264"/>
      <c r="P233" s="265"/>
      <c r="Q233" s="264"/>
      <c r="R233" s="265"/>
      <c r="S233" s="264"/>
      <c r="T233" s="265"/>
      <c r="U233" s="264"/>
      <c r="V233" s="265"/>
      <c r="W233" s="264"/>
      <c r="X233" s="265"/>
      <c r="Y233" s="264"/>
      <c r="Z233" s="265"/>
      <c r="AA233" s="264"/>
      <c r="AB233" s="265"/>
      <c r="AC233" s="264"/>
      <c r="AD233" s="265"/>
      <c r="AE233" s="264"/>
      <c r="AF233" s="265"/>
      <c r="AG233" s="264"/>
    </row>
    <row r="234" spans="1:33" ht="15.75" thickBot="1" x14ac:dyDescent="0.3">
      <c r="A234" s="263"/>
      <c r="B234" s="263"/>
      <c r="C234" s="263"/>
      <c r="D234" s="263"/>
      <c r="E234" s="263" t="s">
        <v>467</v>
      </c>
      <c r="F234" s="263"/>
      <c r="G234" s="263"/>
      <c r="H234" s="263"/>
      <c r="I234" s="266">
        <v>4009</v>
      </c>
      <c r="J234" s="265"/>
      <c r="K234" s="266">
        <v>3444.5</v>
      </c>
      <c r="L234" s="265"/>
      <c r="M234" s="266">
        <v>6879.8</v>
      </c>
      <c r="N234" s="265"/>
      <c r="O234" s="266">
        <v>1797</v>
      </c>
      <c r="P234" s="265"/>
      <c r="Q234" s="266">
        <v>1512.5</v>
      </c>
      <c r="R234" s="265"/>
      <c r="S234" s="266">
        <v>564.5</v>
      </c>
      <c r="T234" s="265"/>
      <c r="U234" s="266">
        <v>107.5</v>
      </c>
      <c r="V234" s="265"/>
      <c r="W234" s="266">
        <v>2319.5</v>
      </c>
      <c r="X234" s="265"/>
      <c r="Y234" s="266">
        <v>511</v>
      </c>
      <c r="Z234" s="265"/>
      <c r="AA234" s="266">
        <v>696</v>
      </c>
      <c r="AB234" s="265"/>
      <c r="AC234" s="266">
        <v>1942.1</v>
      </c>
      <c r="AD234" s="265"/>
      <c r="AE234" s="266">
        <v>3885.5</v>
      </c>
      <c r="AF234" s="265"/>
      <c r="AG234" s="266">
        <v>27668.9</v>
      </c>
    </row>
    <row r="235" spans="1:33" x14ac:dyDescent="0.25">
      <c r="A235" s="263"/>
      <c r="B235" s="263"/>
      <c r="C235" s="263"/>
      <c r="D235" s="263" t="s">
        <v>468</v>
      </c>
      <c r="E235" s="263"/>
      <c r="F235" s="263"/>
      <c r="G235" s="263"/>
      <c r="H235" s="263"/>
      <c r="I235" s="264">
        <v>4009</v>
      </c>
      <c r="J235" s="265"/>
      <c r="K235" s="264">
        <v>3444.5</v>
      </c>
      <c r="L235" s="265"/>
      <c r="M235" s="264">
        <v>6879.8</v>
      </c>
      <c r="N235" s="265"/>
      <c r="O235" s="264">
        <v>1797</v>
      </c>
      <c r="P235" s="265"/>
      <c r="Q235" s="264">
        <v>1512.5</v>
      </c>
      <c r="R235" s="265"/>
      <c r="S235" s="264">
        <v>564.5</v>
      </c>
      <c r="T235" s="265"/>
      <c r="U235" s="264">
        <v>107.5</v>
      </c>
      <c r="V235" s="265"/>
      <c r="W235" s="264">
        <v>2319.5</v>
      </c>
      <c r="X235" s="265"/>
      <c r="Y235" s="264">
        <v>511</v>
      </c>
      <c r="Z235" s="265"/>
      <c r="AA235" s="264">
        <v>696</v>
      </c>
      <c r="AB235" s="265"/>
      <c r="AC235" s="264">
        <v>1942.1</v>
      </c>
      <c r="AD235" s="265"/>
      <c r="AE235" s="264">
        <v>3885.5</v>
      </c>
      <c r="AF235" s="265"/>
      <c r="AG235" s="264">
        <v>27668.9</v>
      </c>
    </row>
    <row r="236" spans="1:33" x14ac:dyDescent="0.25">
      <c r="A236" s="263"/>
      <c r="B236" s="263"/>
      <c r="C236" s="263"/>
      <c r="D236" s="263" t="s">
        <v>196</v>
      </c>
      <c r="E236" s="263"/>
      <c r="F236" s="263"/>
      <c r="G236" s="263"/>
      <c r="H236" s="263"/>
      <c r="I236" s="264"/>
      <c r="J236" s="265"/>
      <c r="K236" s="264"/>
      <c r="L236" s="265"/>
      <c r="M236" s="264"/>
      <c r="N236" s="265"/>
      <c r="O236" s="264"/>
      <c r="P236" s="265"/>
      <c r="Q236" s="264"/>
      <c r="R236" s="265"/>
      <c r="S236" s="264"/>
      <c r="T236" s="265"/>
      <c r="U236" s="264"/>
      <c r="V236" s="265"/>
      <c r="W236" s="264"/>
      <c r="X236" s="265"/>
      <c r="Y236" s="264"/>
      <c r="Z236" s="265"/>
      <c r="AA236" s="264"/>
      <c r="AB236" s="265"/>
      <c r="AC236" s="264"/>
      <c r="AD236" s="265"/>
      <c r="AE236" s="264"/>
      <c r="AF236" s="265"/>
      <c r="AG236" s="264"/>
    </row>
    <row r="237" spans="1:33" x14ac:dyDescent="0.25">
      <c r="A237" s="263"/>
      <c r="B237" s="263"/>
      <c r="C237" s="263"/>
      <c r="D237" s="263"/>
      <c r="E237" s="263" t="s">
        <v>321</v>
      </c>
      <c r="F237" s="263"/>
      <c r="G237" s="263"/>
      <c r="H237" s="263"/>
      <c r="I237" s="264"/>
      <c r="J237" s="265"/>
      <c r="K237" s="264"/>
      <c r="L237" s="265"/>
      <c r="M237" s="264"/>
      <c r="N237" s="265"/>
      <c r="O237" s="264"/>
      <c r="P237" s="265"/>
      <c r="Q237" s="264"/>
      <c r="R237" s="265"/>
      <c r="S237" s="264"/>
      <c r="T237" s="265"/>
      <c r="U237" s="264"/>
      <c r="V237" s="265"/>
      <c r="W237" s="264"/>
      <c r="X237" s="265"/>
      <c r="Y237" s="264"/>
      <c r="Z237" s="265"/>
      <c r="AA237" s="264"/>
      <c r="AB237" s="265"/>
      <c r="AC237" s="264"/>
      <c r="AD237" s="265"/>
      <c r="AE237" s="264"/>
      <c r="AF237" s="265"/>
      <c r="AG237" s="264"/>
    </row>
    <row r="238" spans="1:33" x14ac:dyDescent="0.25">
      <c r="A238" s="263"/>
      <c r="B238" s="263"/>
      <c r="C238" s="263"/>
      <c r="D238" s="263"/>
      <c r="E238" s="263"/>
      <c r="F238" s="263" t="s">
        <v>323</v>
      </c>
      <c r="G238" s="263"/>
      <c r="H238" s="263"/>
      <c r="I238" s="264">
        <v>1023.97</v>
      </c>
      <c r="J238" s="265"/>
      <c r="K238" s="264">
        <v>1023.97</v>
      </c>
      <c r="L238" s="265"/>
      <c r="M238" s="264">
        <v>1279.53</v>
      </c>
      <c r="N238" s="265"/>
      <c r="O238" s="264">
        <v>1023.97</v>
      </c>
      <c r="P238" s="265"/>
      <c r="Q238" s="264">
        <v>1323.82</v>
      </c>
      <c r="R238" s="265"/>
      <c r="S238" s="264">
        <v>1073.92</v>
      </c>
      <c r="T238" s="265"/>
      <c r="U238" s="264">
        <v>1073.92</v>
      </c>
      <c r="V238" s="265"/>
      <c r="W238" s="264">
        <v>1073.92</v>
      </c>
      <c r="X238" s="265"/>
      <c r="Y238" s="264">
        <v>1073.92</v>
      </c>
      <c r="Z238" s="265"/>
      <c r="AA238" s="264">
        <v>1073.92</v>
      </c>
      <c r="AB238" s="265"/>
      <c r="AC238" s="264">
        <v>1073.92</v>
      </c>
      <c r="AD238" s="265"/>
      <c r="AE238" s="264">
        <v>1073.92</v>
      </c>
      <c r="AF238" s="265"/>
      <c r="AG238" s="264">
        <v>13192.7</v>
      </c>
    </row>
    <row r="239" spans="1:33" x14ac:dyDescent="0.25">
      <c r="A239" s="263"/>
      <c r="B239" s="263"/>
      <c r="C239" s="263"/>
      <c r="D239" s="263"/>
      <c r="E239" s="263"/>
      <c r="F239" s="263" t="s">
        <v>324</v>
      </c>
      <c r="G239" s="263"/>
      <c r="H239" s="263"/>
      <c r="I239" s="264">
        <v>-97.4</v>
      </c>
      <c r="J239" s="265"/>
      <c r="K239" s="264">
        <v>148.41999999999999</v>
      </c>
      <c r="L239" s="265"/>
      <c r="M239" s="264">
        <v>218.74</v>
      </c>
      <c r="N239" s="265"/>
      <c r="O239" s="264">
        <v>809.35</v>
      </c>
      <c r="P239" s="265"/>
      <c r="Q239" s="264">
        <v>0</v>
      </c>
      <c r="R239" s="265"/>
      <c r="S239" s="264">
        <v>176.47</v>
      </c>
      <c r="T239" s="265"/>
      <c r="U239" s="264">
        <v>856.75</v>
      </c>
      <c r="V239" s="265"/>
      <c r="W239" s="264">
        <v>127.6</v>
      </c>
      <c r="X239" s="265"/>
      <c r="Y239" s="264">
        <v>0</v>
      </c>
      <c r="Z239" s="265"/>
      <c r="AA239" s="264">
        <v>658.07</v>
      </c>
      <c r="AB239" s="265"/>
      <c r="AC239" s="264">
        <v>734.89</v>
      </c>
      <c r="AD239" s="265"/>
      <c r="AE239" s="264">
        <v>0</v>
      </c>
      <c r="AF239" s="265"/>
      <c r="AG239" s="264">
        <v>3632.89</v>
      </c>
    </row>
    <row r="240" spans="1:33" x14ac:dyDescent="0.25">
      <c r="A240" s="263"/>
      <c r="B240" s="263"/>
      <c r="C240" s="263"/>
      <c r="D240" s="263"/>
      <c r="E240" s="263"/>
      <c r="F240" s="263" t="s">
        <v>325</v>
      </c>
      <c r="G240" s="263"/>
      <c r="H240" s="263"/>
      <c r="I240" s="264">
        <v>511.34</v>
      </c>
      <c r="J240" s="265"/>
      <c r="K240" s="264">
        <v>0</v>
      </c>
      <c r="L240" s="265"/>
      <c r="M240" s="264">
        <v>573.65</v>
      </c>
      <c r="N240" s="265"/>
      <c r="O240" s="264">
        <v>400</v>
      </c>
      <c r="P240" s="265"/>
      <c r="Q240" s="264">
        <v>848.01</v>
      </c>
      <c r="R240" s="265"/>
      <c r="S240" s="264">
        <v>116.98</v>
      </c>
      <c r="T240" s="265"/>
      <c r="U240" s="264">
        <v>400</v>
      </c>
      <c r="V240" s="265"/>
      <c r="W240" s="264">
        <v>445.12</v>
      </c>
      <c r="X240" s="265"/>
      <c r="Y240" s="264">
        <v>116.98</v>
      </c>
      <c r="Z240" s="265"/>
      <c r="AA240" s="264">
        <v>400</v>
      </c>
      <c r="AB240" s="265"/>
      <c r="AC240" s="264">
        <v>505.84</v>
      </c>
      <c r="AD240" s="265"/>
      <c r="AE240" s="264">
        <v>568.53</v>
      </c>
      <c r="AF240" s="265"/>
      <c r="AG240" s="264">
        <v>4886.45</v>
      </c>
    </row>
    <row r="241" spans="1:33" x14ac:dyDescent="0.25">
      <c r="A241" s="263"/>
      <c r="B241" s="263"/>
      <c r="C241" s="263"/>
      <c r="D241" s="263"/>
      <c r="E241" s="263"/>
      <c r="F241" s="263" t="s">
        <v>326</v>
      </c>
      <c r="G241" s="263"/>
      <c r="H241" s="263"/>
      <c r="I241" s="264">
        <v>0</v>
      </c>
      <c r="J241" s="265"/>
      <c r="K241" s="264">
        <v>0</v>
      </c>
      <c r="L241" s="265"/>
      <c r="M241" s="264">
        <v>0</v>
      </c>
      <c r="N241" s="265"/>
      <c r="O241" s="264">
        <v>0</v>
      </c>
      <c r="P241" s="265"/>
      <c r="Q241" s="264">
        <v>0</v>
      </c>
      <c r="R241" s="265"/>
      <c r="S241" s="264">
        <v>0</v>
      </c>
      <c r="T241" s="265"/>
      <c r="U241" s="264">
        <v>0</v>
      </c>
      <c r="V241" s="265"/>
      <c r="W241" s="264">
        <v>0</v>
      </c>
      <c r="X241" s="265"/>
      <c r="Y241" s="264">
        <v>1329.6</v>
      </c>
      <c r="Z241" s="265"/>
      <c r="AA241" s="264">
        <v>0</v>
      </c>
      <c r="AB241" s="265"/>
      <c r="AC241" s="264">
        <v>0</v>
      </c>
      <c r="AD241" s="265"/>
      <c r="AE241" s="264">
        <v>0</v>
      </c>
      <c r="AF241" s="265"/>
      <c r="AG241" s="264">
        <v>1329.6</v>
      </c>
    </row>
    <row r="242" spans="1:33" ht="15.75" thickBot="1" x14ac:dyDescent="0.3">
      <c r="A242" s="263"/>
      <c r="B242" s="263"/>
      <c r="C242" s="263"/>
      <c r="D242" s="263"/>
      <c r="E242" s="263"/>
      <c r="F242" s="263" t="s">
        <v>327</v>
      </c>
      <c r="G242" s="263"/>
      <c r="H242" s="263"/>
      <c r="I242" s="266">
        <v>-64.45</v>
      </c>
      <c r="J242" s="265"/>
      <c r="K242" s="266">
        <v>0</v>
      </c>
      <c r="L242" s="265"/>
      <c r="M242" s="266">
        <v>0</v>
      </c>
      <c r="N242" s="265"/>
      <c r="O242" s="266">
        <v>0</v>
      </c>
      <c r="P242" s="265"/>
      <c r="Q242" s="266">
        <v>0</v>
      </c>
      <c r="R242" s="265"/>
      <c r="S242" s="266">
        <v>1180</v>
      </c>
      <c r="T242" s="265"/>
      <c r="U242" s="266">
        <v>0</v>
      </c>
      <c r="V242" s="265"/>
      <c r="W242" s="266">
        <v>339.61</v>
      </c>
      <c r="X242" s="265"/>
      <c r="Y242" s="266">
        <v>1300.8699999999999</v>
      </c>
      <c r="Z242" s="265"/>
      <c r="AA242" s="266">
        <v>2432.4299999999998</v>
      </c>
      <c r="AB242" s="265"/>
      <c r="AC242" s="266">
        <v>1271.4000000000001</v>
      </c>
      <c r="AD242" s="265"/>
      <c r="AE242" s="266">
        <v>0</v>
      </c>
      <c r="AF242" s="265"/>
      <c r="AG242" s="266">
        <v>6459.86</v>
      </c>
    </row>
    <row r="243" spans="1:33" x14ac:dyDescent="0.25">
      <c r="A243" s="263"/>
      <c r="B243" s="263"/>
      <c r="C243" s="263"/>
      <c r="D243" s="263"/>
      <c r="E243" s="263" t="s">
        <v>329</v>
      </c>
      <c r="F243" s="263"/>
      <c r="G243" s="263"/>
      <c r="H243" s="263"/>
      <c r="I243" s="264">
        <v>1373.46</v>
      </c>
      <c r="J243" s="265"/>
      <c r="K243" s="264">
        <v>1172.3900000000001</v>
      </c>
      <c r="L243" s="265"/>
      <c r="M243" s="264">
        <v>2071.92</v>
      </c>
      <c r="N243" s="265"/>
      <c r="O243" s="264">
        <v>2233.3200000000002</v>
      </c>
      <c r="P243" s="265"/>
      <c r="Q243" s="264">
        <v>2171.83</v>
      </c>
      <c r="R243" s="265"/>
      <c r="S243" s="264">
        <v>2547.37</v>
      </c>
      <c r="T243" s="265"/>
      <c r="U243" s="264">
        <v>2330.67</v>
      </c>
      <c r="V243" s="265"/>
      <c r="W243" s="264">
        <v>1986.25</v>
      </c>
      <c r="X243" s="265"/>
      <c r="Y243" s="264">
        <v>3821.37</v>
      </c>
      <c r="Z243" s="265"/>
      <c r="AA243" s="264">
        <v>4564.42</v>
      </c>
      <c r="AB243" s="265"/>
      <c r="AC243" s="264">
        <v>3586.05</v>
      </c>
      <c r="AD243" s="265"/>
      <c r="AE243" s="264">
        <v>1642.45</v>
      </c>
      <c r="AF243" s="265"/>
      <c r="AG243" s="264">
        <v>29501.5</v>
      </c>
    </row>
    <row r="244" spans="1:33" x14ac:dyDescent="0.25">
      <c r="A244" s="263"/>
      <c r="B244" s="263"/>
      <c r="C244" s="263"/>
      <c r="D244" s="263"/>
      <c r="E244" s="263" t="s">
        <v>330</v>
      </c>
      <c r="F244" s="263"/>
      <c r="G244" s="263"/>
      <c r="H244" s="263"/>
      <c r="I244" s="264"/>
      <c r="J244" s="265"/>
      <c r="K244" s="264"/>
      <c r="L244" s="265"/>
      <c r="M244" s="264"/>
      <c r="N244" s="265"/>
      <c r="O244" s="264"/>
      <c r="P244" s="265"/>
      <c r="Q244" s="264"/>
      <c r="R244" s="265"/>
      <c r="S244" s="264"/>
      <c r="T244" s="265"/>
      <c r="U244" s="264"/>
      <c r="V244" s="265"/>
      <c r="W244" s="264"/>
      <c r="X244" s="265"/>
      <c r="Y244" s="264"/>
      <c r="Z244" s="265"/>
      <c r="AA244" s="264"/>
      <c r="AB244" s="265"/>
      <c r="AC244" s="264"/>
      <c r="AD244" s="265"/>
      <c r="AE244" s="264"/>
      <c r="AF244" s="265"/>
      <c r="AG244" s="264"/>
    </row>
    <row r="245" spans="1:33" x14ac:dyDescent="0.25">
      <c r="A245" s="263"/>
      <c r="B245" s="263"/>
      <c r="C245" s="263"/>
      <c r="D245" s="263"/>
      <c r="E245" s="263"/>
      <c r="F245" s="263" t="s">
        <v>331</v>
      </c>
      <c r="G245" s="263"/>
      <c r="H245" s="263"/>
      <c r="I245" s="264">
        <v>175.61</v>
      </c>
      <c r="J245" s="265"/>
      <c r="K245" s="264">
        <v>259.27</v>
      </c>
      <c r="L245" s="265"/>
      <c r="M245" s="264">
        <v>176.2</v>
      </c>
      <c r="N245" s="265"/>
      <c r="O245" s="264">
        <v>410.77</v>
      </c>
      <c r="P245" s="265"/>
      <c r="Q245" s="264">
        <v>864.53</v>
      </c>
      <c r="R245" s="265"/>
      <c r="S245" s="264">
        <v>1999.21</v>
      </c>
      <c r="T245" s="265"/>
      <c r="U245" s="264">
        <v>843.55</v>
      </c>
      <c r="V245" s="265"/>
      <c r="W245" s="264">
        <v>449</v>
      </c>
      <c r="X245" s="265"/>
      <c r="Y245" s="264">
        <v>998.41</v>
      </c>
      <c r="Z245" s="265"/>
      <c r="AA245" s="264">
        <v>1216.94</v>
      </c>
      <c r="AB245" s="265"/>
      <c r="AC245" s="264">
        <v>1344.44</v>
      </c>
      <c r="AD245" s="265"/>
      <c r="AE245" s="264">
        <v>4446.54</v>
      </c>
      <c r="AF245" s="265"/>
      <c r="AG245" s="264">
        <v>13184.47</v>
      </c>
    </row>
    <row r="246" spans="1:33" ht="15.75" thickBot="1" x14ac:dyDescent="0.3">
      <c r="A246" s="263"/>
      <c r="B246" s="263"/>
      <c r="C246" s="263"/>
      <c r="D246" s="263"/>
      <c r="E246" s="263"/>
      <c r="F246" s="263" t="s">
        <v>469</v>
      </c>
      <c r="G246" s="263"/>
      <c r="H246" s="263"/>
      <c r="I246" s="266">
        <v>0</v>
      </c>
      <c r="J246" s="265"/>
      <c r="K246" s="266">
        <v>0</v>
      </c>
      <c r="L246" s="265"/>
      <c r="M246" s="266">
        <v>0</v>
      </c>
      <c r="N246" s="265"/>
      <c r="O246" s="266">
        <v>0</v>
      </c>
      <c r="P246" s="265"/>
      <c r="Q246" s="266">
        <v>0</v>
      </c>
      <c r="R246" s="265"/>
      <c r="S246" s="266">
        <v>0</v>
      </c>
      <c r="T246" s="265"/>
      <c r="U246" s="266">
        <v>0</v>
      </c>
      <c r="V246" s="265"/>
      <c r="W246" s="266">
        <v>0</v>
      </c>
      <c r="X246" s="265"/>
      <c r="Y246" s="266">
        <v>0</v>
      </c>
      <c r="Z246" s="265"/>
      <c r="AA246" s="266">
        <v>71.23</v>
      </c>
      <c r="AB246" s="265"/>
      <c r="AC246" s="266">
        <v>0</v>
      </c>
      <c r="AD246" s="265"/>
      <c r="AE246" s="266">
        <v>0</v>
      </c>
      <c r="AF246" s="265"/>
      <c r="AG246" s="266">
        <v>71.23</v>
      </c>
    </row>
    <row r="247" spans="1:33" x14ac:dyDescent="0.25">
      <c r="A247" s="263"/>
      <c r="B247" s="263"/>
      <c r="C247" s="263"/>
      <c r="D247" s="263"/>
      <c r="E247" s="263" t="s">
        <v>332</v>
      </c>
      <c r="F247" s="263"/>
      <c r="G247" s="263"/>
      <c r="H247" s="263"/>
      <c r="I247" s="264">
        <v>175.61</v>
      </c>
      <c r="J247" s="265"/>
      <c r="K247" s="264">
        <v>259.27</v>
      </c>
      <c r="L247" s="265"/>
      <c r="M247" s="264">
        <v>176.2</v>
      </c>
      <c r="N247" s="265"/>
      <c r="O247" s="264">
        <v>410.77</v>
      </c>
      <c r="P247" s="265"/>
      <c r="Q247" s="264">
        <v>864.53</v>
      </c>
      <c r="R247" s="265"/>
      <c r="S247" s="264">
        <v>1999.21</v>
      </c>
      <c r="T247" s="265"/>
      <c r="U247" s="264">
        <v>843.55</v>
      </c>
      <c r="V247" s="265"/>
      <c r="W247" s="264">
        <v>449</v>
      </c>
      <c r="X247" s="265"/>
      <c r="Y247" s="264">
        <v>998.41</v>
      </c>
      <c r="Z247" s="265"/>
      <c r="AA247" s="264">
        <v>1288.17</v>
      </c>
      <c r="AB247" s="265"/>
      <c r="AC247" s="264">
        <v>1344.44</v>
      </c>
      <c r="AD247" s="265"/>
      <c r="AE247" s="264">
        <v>4446.54</v>
      </c>
      <c r="AF247" s="265"/>
      <c r="AG247" s="264">
        <v>13255.7</v>
      </c>
    </row>
    <row r="248" spans="1:33" x14ac:dyDescent="0.25">
      <c r="A248" s="263"/>
      <c r="B248" s="263"/>
      <c r="C248" s="263"/>
      <c r="D248" s="263"/>
      <c r="E248" s="263" t="s">
        <v>333</v>
      </c>
      <c r="F248" s="263"/>
      <c r="G248" s="263"/>
      <c r="H248" s="263"/>
      <c r="I248" s="264"/>
      <c r="J248" s="265"/>
      <c r="K248" s="264"/>
      <c r="L248" s="265"/>
      <c r="M248" s="264"/>
      <c r="N248" s="265"/>
      <c r="O248" s="264"/>
      <c r="P248" s="265"/>
      <c r="Q248" s="264"/>
      <c r="R248" s="265"/>
      <c r="S248" s="264"/>
      <c r="T248" s="265"/>
      <c r="U248" s="264"/>
      <c r="V248" s="265"/>
      <c r="W248" s="264"/>
      <c r="X248" s="265"/>
      <c r="Y248" s="264"/>
      <c r="Z248" s="265"/>
      <c r="AA248" s="264"/>
      <c r="AB248" s="265"/>
      <c r="AC248" s="264"/>
      <c r="AD248" s="265"/>
      <c r="AE248" s="264"/>
      <c r="AF248" s="265"/>
      <c r="AG248" s="264"/>
    </row>
    <row r="249" spans="1:33" x14ac:dyDescent="0.25">
      <c r="A249" s="263"/>
      <c r="B249" s="263"/>
      <c r="C249" s="263"/>
      <c r="D249" s="263"/>
      <c r="E249" s="263"/>
      <c r="F249" s="263" t="s">
        <v>470</v>
      </c>
      <c r="G249" s="263"/>
      <c r="H249" s="263"/>
      <c r="I249" s="264">
        <v>183.3</v>
      </c>
      <c r="J249" s="265"/>
      <c r="K249" s="264">
        <v>183.3</v>
      </c>
      <c r="L249" s="265"/>
      <c r="M249" s="264">
        <v>183.3</v>
      </c>
      <c r="N249" s="265"/>
      <c r="O249" s="264">
        <v>183.3</v>
      </c>
      <c r="P249" s="265"/>
      <c r="Q249" s="264">
        <v>183.3</v>
      </c>
      <c r="R249" s="265"/>
      <c r="S249" s="264">
        <v>183.3</v>
      </c>
      <c r="T249" s="265"/>
      <c r="U249" s="264">
        <v>183.3</v>
      </c>
      <c r="V249" s="265"/>
      <c r="W249" s="264">
        <v>183.3</v>
      </c>
      <c r="X249" s="265"/>
      <c r="Y249" s="264">
        <v>183.3</v>
      </c>
      <c r="Z249" s="265"/>
      <c r="AA249" s="264">
        <v>183.3</v>
      </c>
      <c r="AB249" s="265"/>
      <c r="AC249" s="264">
        <v>183.3</v>
      </c>
      <c r="AD249" s="265"/>
      <c r="AE249" s="264">
        <v>183.3</v>
      </c>
      <c r="AF249" s="265"/>
      <c r="AG249" s="264">
        <v>2199.6</v>
      </c>
    </row>
    <row r="250" spans="1:33" x14ac:dyDescent="0.25">
      <c r="A250" s="263"/>
      <c r="B250" s="263"/>
      <c r="C250" s="263"/>
      <c r="D250" s="263"/>
      <c r="E250" s="263"/>
      <c r="F250" s="263" t="s">
        <v>471</v>
      </c>
      <c r="G250" s="263"/>
      <c r="H250" s="263"/>
      <c r="I250" s="264">
        <v>4729.25</v>
      </c>
      <c r="J250" s="265"/>
      <c r="K250" s="264">
        <v>4729.25</v>
      </c>
      <c r="L250" s="265"/>
      <c r="M250" s="264">
        <v>4729.25</v>
      </c>
      <c r="N250" s="265"/>
      <c r="O250" s="264">
        <v>4729.25</v>
      </c>
      <c r="P250" s="265"/>
      <c r="Q250" s="264">
        <v>4729.25</v>
      </c>
      <c r="R250" s="265"/>
      <c r="S250" s="264">
        <v>4729.25</v>
      </c>
      <c r="T250" s="265"/>
      <c r="U250" s="264">
        <v>4729.25</v>
      </c>
      <c r="V250" s="265"/>
      <c r="W250" s="264">
        <v>4729.25</v>
      </c>
      <c r="X250" s="265"/>
      <c r="Y250" s="264">
        <v>4729.25</v>
      </c>
      <c r="Z250" s="265"/>
      <c r="AA250" s="264">
        <v>4729.25</v>
      </c>
      <c r="AB250" s="265"/>
      <c r="AC250" s="264">
        <v>4729.25</v>
      </c>
      <c r="AD250" s="265"/>
      <c r="AE250" s="264">
        <v>4729.25</v>
      </c>
      <c r="AF250" s="265"/>
      <c r="AG250" s="264">
        <v>56751</v>
      </c>
    </row>
    <row r="251" spans="1:33" ht="15.75" thickBot="1" x14ac:dyDescent="0.3">
      <c r="A251" s="263"/>
      <c r="B251" s="263"/>
      <c r="C251" s="263"/>
      <c r="D251" s="263"/>
      <c r="E251" s="263"/>
      <c r="F251" s="263" t="s">
        <v>472</v>
      </c>
      <c r="G251" s="263"/>
      <c r="H251" s="263"/>
      <c r="I251" s="266">
        <v>4626.67</v>
      </c>
      <c r="J251" s="265"/>
      <c r="K251" s="266">
        <v>4626.67</v>
      </c>
      <c r="L251" s="265"/>
      <c r="M251" s="266">
        <v>4626.67</v>
      </c>
      <c r="N251" s="265"/>
      <c r="O251" s="266">
        <v>4626.67</v>
      </c>
      <c r="P251" s="265"/>
      <c r="Q251" s="266">
        <v>4626.67</v>
      </c>
      <c r="R251" s="265"/>
      <c r="S251" s="266">
        <v>4626.67</v>
      </c>
      <c r="T251" s="265"/>
      <c r="U251" s="266">
        <v>1526.25</v>
      </c>
      <c r="V251" s="265"/>
      <c r="W251" s="266">
        <v>4183.75</v>
      </c>
      <c r="X251" s="265"/>
      <c r="Y251" s="266">
        <v>4183.75</v>
      </c>
      <c r="Z251" s="265"/>
      <c r="AA251" s="266">
        <v>4183.75</v>
      </c>
      <c r="AB251" s="265"/>
      <c r="AC251" s="266">
        <v>4183.75</v>
      </c>
      <c r="AD251" s="265"/>
      <c r="AE251" s="266">
        <v>4183.75</v>
      </c>
      <c r="AF251" s="265"/>
      <c r="AG251" s="266">
        <v>50205.02</v>
      </c>
    </row>
    <row r="252" spans="1:33" x14ac:dyDescent="0.25">
      <c r="A252" s="263"/>
      <c r="B252" s="263"/>
      <c r="C252" s="263"/>
      <c r="D252" s="263"/>
      <c r="E252" s="263" t="s">
        <v>473</v>
      </c>
      <c r="F252" s="263"/>
      <c r="G252" s="263"/>
      <c r="H252" s="263"/>
      <c r="I252" s="264">
        <v>9539.2199999999993</v>
      </c>
      <c r="J252" s="265"/>
      <c r="K252" s="264">
        <v>9539.2199999999993</v>
      </c>
      <c r="L252" s="265"/>
      <c r="M252" s="264">
        <v>9539.2199999999993</v>
      </c>
      <c r="N252" s="265"/>
      <c r="O252" s="264">
        <v>9539.2199999999993</v>
      </c>
      <c r="P252" s="265"/>
      <c r="Q252" s="264">
        <v>9539.2199999999993</v>
      </c>
      <c r="R252" s="265"/>
      <c r="S252" s="264">
        <v>9539.2199999999993</v>
      </c>
      <c r="T252" s="265"/>
      <c r="U252" s="264">
        <v>6438.8</v>
      </c>
      <c r="V252" s="265"/>
      <c r="W252" s="264">
        <v>9096.2999999999993</v>
      </c>
      <c r="X252" s="265"/>
      <c r="Y252" s="264">
        <v>9096.2999999999993</v>
      </c>
      <c r="Z252" s="265"/>
      <c r="AA252" s="264">
        <v>9096.2999999999993</v>
      </c>
      <c r="AB252" s="265"/>
      <c r="AC252" s="264">
        <v>9096.2999999999993</v>
      </c>
      <c r="AD252" s="265"/>
      <c r="AE252" s="264">
        <v>9096.2999999999993</v>
      </c>
      <c r="AF252" s="265"/>
      <c r="AG252" s="264">
        <v>109155.62</v>
      </c>
    </row>
    <row r="253" spans="1:33" x14ac:dyDescent="0.25">
      <c r="A253" s="263"/>
      <c r="B253" s="263"/>
      <c r="C253" s="263"/>
      <c r="D253" s="263"/>
      <c r="E253" s="263" t="s">
        <v>334</v>
      </c>
      <c r="F253" s="263"/>
      <c r="G253" s="263"/>
      <c r="H253" s="263"/>
      <c r="I253" s="264">
        <v>-152.72</v>
      </c>
      <c r="J253" s="265"/>
      <c r="K253" s="264">
        <v>1200.51</v>
      </c>
      <c r="L253" s="265"/>
      <c r="M253" s="264">
        <v>1042.99</v>
      </c>
      <c r="N253" s="265"/>
      <c r="O253" s="264">
        <v>790.61</v>
      </c>
      <c r="P253" s="265"/>
      <c r="Q253" s="264">
        <v>209.39</v>
      </c>
      <c r="R253" s="265"/>
      <c r="S253" s="264">
        <v>455.49</v>
      </c>
      <c r="T253" s="265"/>
      <c r="U253" s="264">
        <v>82.75</v>
      </c>
      <c r="V253" s="265"/>
      <c r="W253" s="264">
        <v>62.99</v>
      </c>
      <c r="X253" s="265"/>
      <c r="Y253" s="264">
        <v>183.24</v>
      </c>
      <c r="Z253" s="265"/>
      <c r="AA253" s="264">
        <v>424.24</v>
      </c>
      <c r="AB253" s="265"/>
      <c r="AC253" s="264">
        <v>562.99</v>
      </c>
      <c r="AD253" s="265"/>
      <c r="AE253" s="264">
        <v>553.67999999999995</v>
      </c>
      <c r="AF253" s="265"/>
      <c r="AG253" s="264">
        <v>5416.16</v>
      </c>
    </row>
    <row r="254" spans="1:33" x14ac:dyDescent="0.25">
      <c r="A254" s="263"/>
      <c r="B254" s="263"/>
      <c r="C254" s="263"/>
      <c r="D254" s="263"/>
      <c r="E254" s="263" t="s">
        <v>335</v>
      </c>
      <c r="F254" s="263"/>
      <c r="G254" s="263"/>
      <c r="H254" s="263"/>
      <c r="I254" s="264"/>
      <c r="J254" s="265"/>
      <c r="K254" s="264"/>
      <c r="L254" s="265"/>
      <c r="M254" s="264"/>
      <c r="N254" s="265"/>
      <c r="O254" s="264"/>
      <c r="P254" s="265"/>
      <c r="Q254" s="264"/>
      <c r="R254" s="265"/>
      <c r="S254" s="264"/>
      <c r="T254" s="265"/>
      <c r="U254" s="264"/>
      <c r="V254" s="265"/>
      <c r="W254" s="264"/>
      <c r="X254" s="265"/>
      <c r="Y254" s="264"/>
      <c r="Z254" s="265"/>
      <c r="AA254" s="264"/>
      <c r="AB254" s="265"/>
      <c r="AC254" s="264"/>
      <c r="AD254" s="265"/>
      <c r="AE254" s="264"/>
      <c r="AF254" s="265"/>
      <c r="AG254" s="264"/>
    </row>
    <row r="255" spans="1:33" x14ac:dyDescent="0.25">
      <c r="A255" s="263"/>
      <c r="B255" s="263"/>
      <c r="C255" s="263"/>
      <c r="D255" s="263"/>
      <c r="E255" s="263"/>
      <c r="F255" s="263" t="s">
        <v>336</v>
      </c>
      <c r="G255" s="263"/>
      <c r="H255" s="263"/>
      <c r="I255" s="264">
        <v>0</v>
      </c>
      <c r="J255" s="265"/>
      <c r="K255" s="264">
        <v>253.05</v>
      </c>
      <c r="L255" s="265"/>
      <c r="M255" s="264">
        <v>162</v>
      </c>
      <c r="N255" s="265"/>
      <c r="O255" s="264">
        <v>380.94</v>
      </c>
      <c r="P255" s="265"/>
      <c r="Q255" s="264">
        <v>393.42</v>
      </c>
      <c r="R255" s="265"/>
      <c r="S255" s="264">
        <v>190</v>
      </c>
      <c r="T255" s="265"/>
      <c r="U255" s="264">
        <v>210</v>
      </c>
      <c r="V255" s="265"/>
      <c r="W255" s="264">
        <v>174.99</v>
      </c>
      <c r="X255" s="265"/>
      <c r="Y255" s="264">
        <v>100</v>
      </c>
      <c r="Z255" s="265"/>
      <c r="AA255" s="264">
        <v>270</v>
      </c>
      <c r="AB255" s="265"/>
      <c r="AC255" s="264">
        <v>0</v>
      </c>
      <c r="AD255" s="265"/>
      <c r="AE255" s="264">
        <v>3402.99</v>
      </c>
      <c r="AF255" s="265"/>
      <c r="AG255" s="264">
        <v>5537.39</v>
      </c>
    </row>
    <row r="256" spans="1:33" x14ac:dyDescent="0.25">
      <c r="A256" s="263"/>
      <c r="B256" s="263"/>
      <c r="C256" s="263"/>
      <c r="D256" s="263"/>
      <c r="E256" s="263"/>
      <c r="F256" s="263" t="s">
        <v>337</v>
      </c>
      <c r="G256" s="263"/>
      <c r="H256" s="263"/>
      <c r="I256" s="264">
        <v>29149.5</v>
      </c>
      <c r="J256" s="265"/>
      <c r="K256" s="264">
        <v>42.5</v>
      </c>
      <c r="L256" s="265"/>
      <c r="M256" s="264">
        <v>42.5</v>
      </c>
      <c r="N256" s="265"/>
      <c r="O256" s="264">
        <v>312.5</v>
      </c>
      <c r="P256" s="265"/>
      <c r="Q256" s="264">
        <v>42.5</v>
      </c>
      <c r="R256" s="265"/>
      <c r="S256" s="264">
        <v>87.5</v>
      </c>
      <c r="T256" s="265"/>
      <c r="U256" s="264">
        <v>109.27</v>
      </c>
      <c r="V256" s="265"/>
      <c r="W256" s="264">
        <v>2249.9</v>
      </c>
      <c r="X256" s="265"/>
      <c r="Y256" s="264">
        <v>0</v>
      </c>
      <c r="Z256" s="265"/>
      <c r="AA256" s="264">
        <v>1875</v>
      </c>
      <c r="AB256" s="265"/>
      <c r="AC256" s="264">
        <v>497.23</v>
      </c>
      <c r="AD256" s="265"/>
      <c r="AE256" s="264">
        <v>0</v>
      </c>
      <c r="AF256" s="265"/>
      <c r="AG256" s="264">
        <v>34408.400000000001</v>
      </c>
    </row>
    <row r="257" spans="1:33" ht="15.75" thickBot="1" x14ac:dyDescent="0.3">
      <c r="A257" s="263"/>
      <c r="B257" s="263"/>
      <c r="C257" s="263"/>
      <c r="D257" s="263"/>
      <c r="E257" s="263"/>
      <c r="F257" s="263" t="s">
        <v>338</v>
      </c>
      <c r="G257" s="263"/>
      <c r="H257" s="263"/>
      <c r="I257" s="267">
        <v>5008.5</v>
      </c>
      <c r="J257" s="265"/>
      <c r="K257" s="267">
        <v>2739.39</v>
      </c>
      <c r="L257" s="265"/>
      <c r="M257" s="267">
        <v>1106.79</v>
      </c>
      <c r="N257" s="265"/>
      <c r="O257" s="267">
        <v>3030.83</v>
      </c>
      <c r="P257" s="265"/>
      <c r="Q257" s="267">
        <v>1305.83</v>
      </c>
      <c r="R257" s="265"/>
      <c r="S257" s="267">
        <v>5019.08</v>
      </c>
      <c r="T257" s="265"/>
      <c r="U257" s="267">
        <v>3030.83</v>
      </c>
      <c r="V257" s="265"/>
      <c r="W257" s="267">
        <v>817.83</v>
      </c>
      <c r="X257" s="265"/>
      <c r="Y257" s="267">
        <v>1155.83</v>
      </c>
      <c r="Z257" s="265"/>
      <c r="AA257" s="267">
        <v>1155.83</v>
      </c>
      <c r="AB257" s="265"/>
      <c r="AC257" s="267">
        <v>1282.8399999999999</v>
      </c>
      <c r="AD257" s="265"/>
      <c r="AE257" s="267">
        <v>8596.48</v>
      </c>
      <c r="AF257" s="265"/>
      <c r="AG257" s="267">
        <v>34250.06</v>
      </c>
    </row>
    <row r="258" spans="1:33" ht="15.75" thickBot="1" x14ac:dyDescent="0.3">
      <c r="A258" s="263"/>
      <c r="B258" s="263"/>
      <c r="C258" s="263"/>
      <c r="D258" s="263"/>
      <c r="E258" s="263" t="s">
        <v>339</v>
      </c>
      <c r="F258" s="263"/>
      <c r="G258" s="263"/>
      <c r="H258" s="263"/>
      <c r="I258" s="268">
        <v>34158</v>
      </c>
      <c r="J258" s="265"/>
      <c r="K258" s="268">
        <v>3034.94</v>
      </c>
      <c r="L258" s="265"/>
      <c r="M258" s="268">
        <v>1311.29</v>
      </c>
      <c r="N258" s="265"/>
      <c r="O258" s="268">
        <v>3724.27</v>
      </c>
      <c r="P258" s="265"/>
      <c r="Q258" s="268">
        <v>1741.75</v>
      </c>
      <c r="R258" s="265"/>
      <c r="S258" s="268">
        <v>5296.58</v>
      </c>
      <c r="T258" s="265"/>
      <c r="U258" s="268">
        <v>3350.1</v>
      </c>
      <c r="V258" s="265"/>
      <c r="W258" s="268">
        <v>3242.72</v>
      </c>
      <c r="X258" s="265"/>
      <c r="Y258" s="268">
        <v>1255.83</v>
      </c>
      <c r="Z258" s="265"/>
      <c r="AA258" s="268">
        <v>3300.83</v>
      </c>
      <c r="AB258" s="265"/>
      <c r="AC258" s="268">
        <v>1780.07</v>
      </c>
      <c r="AD258" s="265"/>
      <c r="AE258" s="268">
        <v>11999.47</v>
      </c>
      <c r="AF258" s="265"/>
      <c r="AG258" s="268">
        <v>74195.850000000006</v>
      </c>
    </row>
    <row r="259" spans="1:33" x14ac:dyDescent="0.25">
      <c r="A259" s="263"/>
      <c r="B259" s="263"/>
      <c r="C259" s="263"/>
      <c r="D259" s="263" t="s">
        <v>340</v>
      </c>
      <c r="E259" s="263"/>
      <c r="F259" s="263"/>
      <c r="G259" s="263"/>
      <c r="H259" s="263"/>
      <c r="I259" s="264">
        <v>45093.57</v>
      </c>
      <c r="J259" s="265"/>
      <c r="K259" s="264">
        <v>15206.33</v>
      </c>
      <c r="L259" s="265"/>
      <c r="M259" s="264">
        <v>14141.62</v>
      </c>
      <c r="N259" s="265"/>
      <c r="O259" s="264">
        <v>16698.189999999999</v>
      </c>
      <c r="P259" s="265"/>
      <c r="Q259" s="264">
        <v>14526.72</v>
      </c>
      <c r="R259" s="265"/>
      <c r="S259" s="264">
        <v>19837.87</v>
      </c>
      <c r="T259" s="265"/>
      <c r="U259" s="264">
        <v>13045.87</v>
      </c>
      <c r="V259" s="265"/>
      <c r="W259" s="264">
        <v>14837.26</v>
      </c>
      <c r="X259" s="265"/>
      <c r="Y259" s="264">
        <v>15355.15</v>
      </c>
      <c r="Z259" s="265"/>
      <c r="AA259" s="264">
        <v>18673.96</v>
      </c>
      <c r="AB259" s="265"/>
      <c r="AC259" s="264">
        <v>16369.85</v>
      </c>
      <c r="AD259" s="265"/>
      <c r="AE259" s="264">
        <v>27738.44</v>
      </c>
      <c r="AF259" s="265"/>
      <c r="AG259" s="264">
        <v>231524.83</v>
      </c>
    </row>
    <row r="260" spans="1:33" x14ac:dyDescent="0.25">
      <c r="A260" s="263"/>
      <c r="B260" s="263"/>
      <c r="C260" s="263"/>
      <c r="D260" s="263" t="s">
        <v>197</v>
      </c>
      <c r="E260" s="263"/>
      <c r="F260" s="263"/>
      <c r="G260" s="263"/>
      <c r="H260" s="263"/>
      <c r="I260" s="264"/>
      <c r="J260" s="265"/>
      <c r="K260" s="264"/>
      <c r="L260" s="265"/>
      <c r="M260" s="264"/>
      <c r="N260" s="265"/>
      <c r="O260" s="264"/>
      <c r="P260" s="265"/>
      <c r="Q260" s="264"/>
      <c r="R260" s="265"/>
      <c r="S260" s="264"/>
      <c r="T260" s="265"/>
      <c r="U260" s="264"/>
      <c r="V260" s="265"/>
      <c r="W260" s="264"/>
      <c r="X260" s="265"/>
      <c r="Y260" s="264"/>
      <c r="Z260" s="265"/>
      <c r="AA260" s="264"/>
      <c r="AB260" s="265"/>
      <c r="AC260" s="264"/>
      <c r="AD260" s="265"/>
      <c r="AE260" s="264"/>
      <c r="AF260" s="265"/>
      <c r="AG260" s="264"/>
    </row>
    <row r="261" spans="1:33" x14ac:dyDescent="0.25">
      <c r="A261" s="263"/>
      <c r="B261" s="263"/>
      <c r="C261" s="263"/>
      <c r="D261" s="263"/>
      <c r="E261" s="263" t="s">
        <v>474</v>
      </c>
      <c r="F261" s="263"/>
      <c r="G261" s="263"/>
      <c r="H261" s="263"/>
      <c r="I261" s="264">
        <v>4635.03</v>
      </c>
      <c r="J261" s="265"/>
      <c r="K261" s="264">
        <v>4635.03</v>
      </c>
      <c r="L261" s="265"/>
      <c r="M261" s="264">
        <v>4635.03</v>
      </c>
      <c r="N261" s="265"/>
      <c r="O261" s="264">
        <v>4635.03</v>
      </c>
      <c r="P261" s="265"/>
      <c r="Q261" s="264">
        <v>5931.7</v>
      </c>
      <c r="R261" s="265"/>
      <c r="S261" s="264">
        <v>4894.3599999999997</v>
      </c>
      <c r="T261" s="265"/>
      <c r="U261" s="264">
        <v>4894.3599999999997</v>
      </c>
      <c r="V261" s="265"/>
      <c r="W261" s="264">
        <v>4894.3599999999997</v>
      </c>
      <c r="X261" s="265"/>
      <c r="Y261" s="264">
        <v>4894.3599999999997</v>
      </c>
      <c r="Z261" s="265"/>
      <c r="AA261" s="264">
        <v>5153.6899999999996</v>
      </c>
      <c r="AB261" s="265"/>
      <c r="AC261" s="264">
        <v>7487.69</v>
      </c>
      <c r="AD261" s="265"/>
      <c r="AE261" s="264">
        <v>5153.6899999999996</v>
      </c>
      <c r="AF261" s="265"/>
      <c r="AG261" s="264">
        <v>61844.33</v>
      </c>
    </row>
    <row r="262" spans="1:33" x14ac:dyDescent="0.25">
      <c r="A262" s="263"/>
      <c r="B262" s="263"/>
      <c r="C262" s="263"/>
      <c r="D262" s="263"/>
      <c r="E262" s="263" t="s">
        <v>475</v>
      </c>
      <c r="F262" s="263"/>
      <c r="G262" s="263"/>
      <c r="H262" s="263"/>
      <c r="I262" s="264">
        <v>1127.79</v>
      </c>
      <c r="J262" s="265"/>
      <c r="K262" s="264">
        <v>1127.79</v>
      </c>
      <c r="L262" s="265"/>
      <c r="M262" s="264">
        <v>1380.41</v>
      </c>
      <c r="N262" s="265"/>
      <c r="O262" s="264">
        <v>1709.01</v>
      </c>
      <c r="P262" s="265"/>
      <c r="Q262" s="264">
        <v>2141.59</v>
      </c>
      <c r="R262" s="265"/>
      <c r="S262" s="264">
        <v>1497.31</v>
      </c>
      <c r="T262" s="265"/>
      <c r="U262" s="264">
        <v>1497.31</v>
      </c>
      <c r="V262" s="265"/>
      <c r="W262" s="264">
        <v>1497.31</v>
      </c>
      <c r="X262" s="265"/>
      <c r="Y262" s="264">
        <v>1853.71</v>
      </c>
      <c r="Z262" s="265"/>
      <c r="AA262" s="264">
        <v>2048.3200000000002</v>
      </c>
      <c r="AB262" s="265"/>
      <c r="AC262" s="264">
        <v>1588.05</v>
      </c>
      <c r="AD262" s="265"/>
      <c r="AE262" s="264">
        <v>1588.05</v>
      </c>
      <c r="AF262" s="265"/>
      <c r="AG262" s="264">
        <v>19056.650000000001</v>
      </c>
    </row>
    <row r="263" spans="1:33" x14ac:dyDescent="0.25">
      <c r="A263" s="263"/>
      <c r="B263" s="263"/>
      <c r="C263" s="263"/>
      <c r="D263" s="263"/>
      <c r="E263" s="263" t="s">
        <v>476</v>
      </c>
      <c r="F263" s="263"/>
      <c r="G263" s="263"/>
      <c r="H263" s="263"/>
      <c r="I263" s="264">
        <v>2037.45</v>
      </c>
      <c r="J263" s="265"/>
      <c r="K263" s="264">
        <v>2037.45</v>
      </c>
      <c r="L263" s="265"/>
      <c r="M263" s="264">
        <v>2037.45</v>
      </c>
      <c r="N263" s="265"/>
      <c r="O263" s="264">
        <v>2037.45</v>
      </c>
      <c r="P263" s="265"/>
      <c r="Q263" s="264">
        <v>2037.45</v>
      </c>
      <c r="R263" s="265"/>
      <c r="S263" s="264">
        <v>2037.45</v>
      </c>
      <c r="T263" s="265"/>
      <c r="U263" s="264">
        <v>2037.45</v>
      </c>
      <c r="V263" s="265"/>
      <c r="W263" s="264">
        <v>2037.45</v>
      </c>
      <c r="X263" s="265"/>
      <c r="Y263" s="264">
        <v>2037.45</v>
      </c>
      <c r="Z263" s="265"/>
      <c r="AA263" s="264">
        <v>2037.45</v>
      </c>
      <c r="AB263" s="265"/>
      <c r="AC263" s="264">
        <v>2037.45</v>
      </c>
      <c r="AD263" s="265"/>
      <c r="AE263" s="264">
        <v>2037.45</v>
      </c>
      <c r="AF263" s="265"/>
      <c r="AG263" s="264">
        <v>24449.4</v>
      </c>
    </row>
    <row r="264" spans="1:33" x14ac:dyDescent="0.25">
      <c r="A264" s="263"/>
      <c r="B264" s="263"/>
      <c r="C264" s="263"/>
      <c r="D264" s="263"/>
      <c r="E264" s="263" t="s">
        <v>477</v>
      </c>
      <c r="F264" s="263"/>
      <c r="G264" s="263"/>
      <c r="H264" s="263"/>
      <c r="I264" s="264">
        <v>20944.599999999999</v>
      </c>
      <c r="J264" s="265"/>
      <c r="K264" s="264">
        <v>20944.599999999999</v>
      </c>
      <c r="L264" s="265"/>
      <c r="M264" s="264">
        <v>20944.599999999999</v>
      </c>
      <c r="N264" s="265"/>
      <c r="O264" s="264">
        <v>25683.32</v>
      </c>
      <c r="P264" s="265"/>
      <c r="Q264" s="264">
        <v>29346.27</v>
      </c>
      <c r="R264" s="265"/>
      <c r="S264" s="264">
        <v>22402.77</v>
      </c>
      <c r="T264" s="265"/>
      <c r="U264" s="264">
        <v>42456.47</v>
      </c>
      <c r="V264" s="265"/>
      <c r="W264" s="264">
        <v>20437.98</v>
      </c>
      <c r="X264" s="265"/>
      <c r="Y264" s="264">
        <v>20437.98</v>
      </c>
      <c r="Z264" s="265"/>
      <c r="AA264" s="264">
        <v>27850.13</v>
      </c>
      <c r="AB264" s="265"/>
      <c r="AC264" s="264">
        <v>26993.55</v>
      </c>
      <c r="AD264" s="265"/>
      <c r="AE264" s="264">
        <v>25312.94</v>
      </c>
      <c r="AF264" s="265"/>
      <c r="AG264" s="264">
        <v>303755.21000000002</v>
      </c>
    </row>
    <row r="265" spans="1:33" x14ac:dyDescent="0.25">
      <c r="A265" s="263"/>
      <c r="B265" s="263"/>
      <c r="C265" s="263"/>
      <c r="D265" s="263"/>
      <c r="E265" s="263" t="s">
        <v>478</v>
      </c>
      <c r="F265" s="263"/>
      <c r="G265" s="263"/>
      <c r="H265" s="263"/>
      <c r="I265" s="264">
        <v>2173.11</v>
      </c>
      <c r="J265" s="265"/>
      <c r="K265" s="264">
        <v>2173.11</v>
      </c>
      <c r="L265" s="265"/>
      <c r="M265" s="264">
        <v>2173.11</v>
      </c>
      <c r="N265" s="265"/>
      <c r="O265" s="264">
        <v>2173.11</v>
      </c>
      <c r="P265" s="265"/>
      <c r="Q265" s="264">
        <v>2173.11</v>
      </c>
      <c r="R265" s="265"/>
      <c r="S265" s="264">
        <v>2173.11</v>
      </c>
      <c r="T265" s="265"/>
      <c r="U265" s="264">
        <v>2173.11</v>
      </c>
      <c r="V265" s="265"/>
      <c r="W265" s="264">
        <v>2173.11</v>
      </c>
      <c r="X265" s="265"/>
      <c r="Y265" s="264">
        <v>2173.11</v>
      </c>
      <c r="Z265" s="265"/>
      <c r="AA265" s="264">
        <v>2173.11</v>
      </c>
      <c r="AB265" s="265"/>
      <c r="AC265" s="264">
        <v>2173.11</v>
      </c>
      <c r="AD265" s="265"/>
      <c r="AE265" s="264">
        <v>2173.11</v>
      </c>
      <c r="AF265" s="265"/>
      <c r="AG265" s="264">
        <v>26077.32</v>
      </c>
    </row>
    <row r="266" spans="1:33" x14ac:dyDescent="0.25">
      <c r="A266" s="263"/>
      <c r="B266" s="263"/>
      <c r="C266" s="263"/>
      <c r="D266" s="263"/>
      <c r="E266" s="263" t="s">
        <v>479</v>
      </c>
      <c r="F266" s="263"/>
      <c r="G266" s="263"/>
      <c r="H266" s="263"/>
      <c r="I266" s="264">
        <v>9085.52</v>
      </c>
      <c r="J266" s="265"/>
      <c r="K266" s="264">
        <v>9085.52</v>
      </c>
      <c r="L266" s="265"/>
      <c r="M266" s="264">
        <v>9085.52</v>
      </c>
      <c r="N266" s="265"/>
      <c r="O266" s="264">
        <v>9085.52</v>
      </c>
      <c r="P266" s="265"/>
      <c r="Q266" s="264">
        <v>9085.52</v>
      </c>
      <c r="R266" s="265"/>
      <c r="S266" s="264">
        <v>9085.52</v>
      </c>
      <c r="T266" s="265"/>
      <c r="U266" s="264">
        <v>9085.52</v>
      </c>
      <c r="V266" s="265"/>
      <c r="W266" s="264">
        <v>9085.52</v>
      </c>
      <c r="X266" s="265"/>
      <c r="Y266" s="264">
        <v>9085.52</v>
      </c>
      <c r="Z266" s="265"/>
      <c r="AA266" s="264">
        <v>9085.52</v>
      </c>
      <c r="AB266" s="265"/>
      <c r="AC266" s="264">
        <v>9085.52</v>
      </c>
      <c r="AD266" s="265"/>
      <c r="AE266" s="264">
        <v>9085.52</v>
      </c>
      <c r="AF266" s="265"/>
      <c r="AG266" s="264">
        <v>109026.24000000001</v>
      </c>
    </row>
    <row r="267" spans="1:33" ht="15.75" thickBot="1" x14ac:dyDescent="0.3">
      <c r="A267" s="263"/>
      <c r="B267" s="263"/>
      <c r="C267" s="263"/>
      <c r="D267" s="263"/>
      <c r="E267" s="263" t="s">
        <v>480</v>
      </c>
      <c r="F267" s="263"/>
      <c r="G267" s="263"/>
      <c r="H267" s="263"/>
      <c r="I267" s="266">
        <v>1997.87</v>
      </c>
      <c r="J267" s="265"/>
      <c r="K267" s="266">
        <v>1997.87</v>
      </c>
      <c r="L267" s="265"/>
      <c r="M267" s="266">
        <v>1997.87</v>
      </c>
      <c r="N267" s="265"/>
      <c r="O267" s="266">
        <v>1997.87</v>
      </c>
      <c r="P267" s="265"/>
      <c r="Q267" s="266">
        <v>1997.87</v>
      </c>
      <c r="R267" s="265"/>
      <c r="S267" s="266">
        <v>1997.87</v>
      </c>
      <c r="T267" s="265"/>
      <c r="U267" s="266">
        <v>1997.87</v>
      </c>
      <c r="V267" s="265"/>
      <c r="W267" s="266">
        <v>1997.87</v>
      </c>
      <c r="X267" s="265"/>
      <c r="Y267" s="266">
        <v>1997.87</v>
      </c>
      <c r="Z267" s="265"/>
      <c r="AA267" s="266">
        <v>1997.87</v>
      </c>
      <c r="AB267" s="265"/>
      <c r="AC267" s="266">
        <v>1997.87</v>
      </c>
      <c r="AD267" s="265"/>
      <c r="AE267" s="266">
        <v>1997.87</v>
      </c>
      <c r="AF267" s="265"/>
      <c r="AG267" s="266">
        <v>23974.44</v>
      </c>
    </row>
    <row r="268" spans="1:33" x14ac:dyDescent="0.25">
      <c r="A268" s="263"/>
      <c r="B268" s="263"/>
      <c r="C268" s="263"/>
      <c r="D268" s="263" t="s">
        <v>481</v>
      </c>
      <c r="E268" s="263"/>
      <c r="F268" s="263"/>
      <c r="G268" s="263"/>
      <c r="H268" s="263"/>
      <c r="I268" s="264">
        <v>42001.37</v>
      </c>
      <c r="J268" s="265"/>
      <c r="K268" s="264">
        <v>42001.37</v>
      </c>
      <c r="L268" s="265"/>
      <c r="M268" s="264">
        <v>42253.99</v>
      </c>
      <c r="N268" s="265"/>
      <c r="O268" s="264">
        <v>47321.31</v>
      </c>
      <c r="P268" s="265"/>
      <c r="Q268" s="264">
        <v>52713.51</v>
      </c>
      <c r="R268" s="265"/>
      <c r="S268" s="264">
        <v>44088.39</v>
      </c>
      <c r="T268" s="265"/>
      <c r="U268" s="264">
        <v>64142.09</v>
      </c>
      <c r="V268" s="265"/>
      <c r="W268" s="264">
        <v>42123.6</v>
      </c>
      <c r="X268" s="265"/>
      <c r="Y268" s="264">
        <v>42480</v>
      </c>
      <c r="Z268" s="265"/>
      <c r="AA268" s="264">
        <v>50346.09</v>
      </c>
      <c r="AB268" s="265"/>
      <c r="AC268" s="264">
        <v>51363.24</v>
      </c>
      <c r="AD268" s="265"/>
      <c r="AE268" s="264">
        <v>47348.63</v>
      </c>
      <c r="AF268" s="265"/>
      <c r="AG268" s="264">
        <v>568183.59</v>
      </c>
    </row>
    <row r="269" spans="1:33" x14ac:dyDescent="0.25">
      <c r="A269" s="263"/>
      <c r="B269" s="263"/>
      <c r="C269" s="263"/>
      <c r="D269" s="263" t="s">
        <v>482</v>
      </c>
      <c r="E269" s="263"/>
      <c r="F269" s="263"/>
      <c r="G269" s="263"/>
      <c r="H269" s="263"/>
      <c r="I269" s="264"/>
      <c r="J269" s="265"/>
      <c r="K269" s="264"/>
      <c r="L269" s="265"/>
      <c r="M269" s="264"/>
      <c r="N269" s="265"/>
      <c r="O269" s="264"/>
      <c r="P269" s="265"/>
      <c r="Q269" s="264"/>
      <c r="R269" s="265"/>
      <c r="S269" s="264"/>
      <c r="T269" s="265"/>
      <c r="U269" s="264"/>
      <c r="V269" s="265"/>
      <c r="W269" s="264"/>
      <c r="X269" s="265"/>
      <c r="Y269" s="264"/>
      <c r="Z269" s="265"/>
      <c r="AA269" s="264"/>
      <c r="AB269" s="265"/>
      <c r="AC269" s="264"/>
      <c r="AD269" s="265"/>
      <c r="AE269" s="264"/>
      <c r="AF269" s="265"/>
      <c r="AG269" s="264"/>
    </row>
    <row r="270" spans="1:33" x14ac:dyDescent="0.25">
      <c r="A270" s="263"/>
      <c r="B270" s="263"/>
      <c r="C270" s="263"/>
      <c r="D270" s="263"/>
      <c r="E270" s="263" t="s">
        <v>483</v>
      </c>
      <c r="F270" s="263"/>
      <c r="G270" s="263"/>
      <c r="H270" s="263"/>
      <c r="I270" s="264">
        <v>0</v>
      </c>
      <c r="J270" s="265"/>
      <c r="K270" s="264">
        <v>0</v>
      </c>
      <c r="L270" s="265"/>
      <c r="M270" s="264">
        <v>0</v>
      </c>
      <c r="N270" s="265"/>
      <c r="O270" s="264">
        <v>0</v>
      </c>
      <c r="P270" s="265"/>
      <c r="Q270" s="264">
        <v>0</v>
      </c>
      <c r="R270" s="265"/>
      <c r="S270" s="264">
        <v>0</v>
      </c>
      <c r="T270" s="265"/>
      <c r="U270" s="264">
        <v>0</v>
      </c>
      <c r="V270" s="265"/>
      <c r="W270" s="264">
        <v>0</v>
      </c>
      <c r="X270" s="265"/>
      <c r="Y270" s="264">
        <v>0</v>
      </c>
      <c r="Z270" s="265"/>
      <c r="AA270" s="264">
        <v>0</v>
      </c>
      <c r="AB270" s="265"/>
      <c r="AC270" s="264">
        <v>0</v>
      </c>
      <c r="AD270" s="265"/>
      <c r="AE270" s="264">
        <v>3184939</v>
      </c>
      <c r="AF270" s="265"/>
      <c r="AG270" s="264">
        <v>3184939</v>
      </c>
    </row>
    <row r="271" spans="1:33" ht="15.75" thickBot="1" x14ac:dyDescent="0.3">
      <c r="A271" s="263"/>
      <c r="B271" s="263"/>
      <c r="C271" s="263"/>
      <c r="D271" s="263"/>
      <c r="E271" s="263" t="s">
        <v>484</v>
      </c>
      <c r="F271" s="263"/>
      <c r="G271" s="263"/>
      <c r="H271" s="263"/>
      <c r="I271" s="267">
        <v>0</v>
      </c>
      <c r="J271" s="265"/>
      <c r="K271" s="267">
        <v>0</v>
      </c>
      <c r="L271" s="265"/>
      <c r="M271" s="267">
        <v>0</v>
      </c>
      <c r="N271" s="265"/>
      <c r="O271" s="267">
        <v>0</v>
      </c>
      <c r="P271" s="265"/>
      <c r="Q271" s="267">
        <v>0</v>
      </c>
      <c r="R271" s="265"/>
      <c r="S271" s="267">
        <v>0</v>
      </c>
      <c r="T271" s="265"/>
      <c r="U271" s="267">
        <v>0</v>
      </c>
      <c r="V271" s="265"/>
      <c r="W271" s="267">
        <v>0</v>
      </c>
      <c r="X271" s="265"/>
      <c r="Y271" s="267">
        <v>0</v>
      </c>
      <c r="Z271" s="265"/>
      <c r="AA271" s="267">
        <v>0</v>
      </c>
      <c r="AB271" s="265"/>
      <c r="AC271" s="267">
        <v>0</v>
      </c>
      <c r="AD271" s="265"/>
      <c r="AE271" s="267">
        <v>1062</v>
      </c>
      <c r="AF271" s="265"/>
      <c r="AG271" s="267">
        <v>1062</v>
      </c>
    </row>
    <row r="272" spans="1:33" ht="15.75" thickBot="1" x14ac:dyDescent="0.3">
      <c r="A272" s="263"/>
      <c r="B272" s="263"/>
      <c r="C272" s="263"/>
      <c r="D272" s="263" t="s">
        <v>485</v>
      </c>
      <c r="E272" s="263"/>
      <c r="F272" s="263"/>
      <c r="G272" s="263"/>
      <c r="H272" s="263"/>
      <c r="I272" s="269">
        <v>0</v>
      </c>
      <c r="J272" s="265"/>
      <c r="K272" s="269">
        <v>0</v>
      </c>
      <c r="L272" s="265"/>
      <c r="M272" s="269">
        <v>0</v>
      </c>
      <c r="N272" s="265"/>
      <c r="O272" s="269">
        <v>0</v>
      </c>
      <c r="P272" s="265"/>
      <c r="Q272" s="269">
        <v>0</v>
      </c>
      <c r="R272" s="265"/>
      <c r="S272" s="269">
        <v>0</v>
      </c>
      <c r="T272" s="265"/>
      <c r="U272" s="269">
        <v>0</v>
      </c>
      <c r="V272" s="265"/>
      <c r="W272" s="269">
        <v>0</v>
      </c>
      <c r="X272" s="265"/>
      <c r="Y272" s="269">
        <v>0</v>
      </c>
      <c r="Z272" s="265"/>
      <c r="AA272" s="269">
        <v>0</v>
      </c>
      <c r="AB272" s="265"/>
      <c r="AC272" s="269">
        <v>0</v>
      </c>
      <c r="AD272" s="265"/>
      <c r="AE272" s="269">
        <v>3186001</v>
      </c>
      <c r="AF272" s="265"/>
      <c r="AG272" s="269">
        <v>3186001</v>
      </c>
    </row>
    <row r="273" spans="1:33" ht="15.75" thickBot="1" x14ac:dyDescent="0.3">
      <c r="A273" s="263"/>
      <c r="B273" s="263"/>
      <c r="C273" s="263" t="s">
        <v>26</v>
      </c>
      <c r="D273" s="263"/>
      <c r="E273" s="263"/>
      <c r="F273" s="263"/>
      <c r="G273" s="263"/>
      <c r="H273" s="263"/>
      <c r="I273" s="269">
        <v>1170915.6399999999</v>
      </c>
      <c r="J273" s="265"/>
      <c r="K273" s="269">
        <v>1155889.1299999999</v>
      </c>
      <c r="L273" s="265"/>
      <c r="M273" s="269">
        <v>1182204.03</v>
      </c>
      <c r="N273" s="265"/>
      <c r="O273" s="269">
        <v>1213967.95</v>
      </c>
      <c r="P273" s="265"/>
      <c r="Q273" s="269">
        <v>1231795.69</v>
      </c>
      <c r="R273" s="265"/>
      <c r="S273" s="269">
        <v>1171902.23</v>
      </c>
      <c r="T273" s="265"/>
      <c r="U273" s="269">
        <v>1203134.25</v>
      </c>
      <c r="V273" s="265"/>
      <c r="W273" s="269">
        <v>1213127.6000000001</v>
      </c>
      <c r="X273" s="265"/>
      <c r="Y273" s="269">
        <v>1186110.3700000001</v>
      </c>
      <c r="Z273" s="265"/>
      <c r="AA273" s="269">
        <v>1253755.74</v>
      </c>
      <c r="AB273" s="265"/>
      <c r="AC273" s="269">
        <v>1258469.47</v>
      </c>
      <c r="AD273" s="265"/>
      <c r="AE273" s="269">
        <v>4804989.0999999996</v>
      </c>
      <c r="AF273" s="265"/>
      <c r="AG273" s="269">
        <v>18046261.199999999</v>
      </c>
    </row>
    <row r="274" spans="1:33" ht="15.75" thickBot="1" x14ac:dyDescent="0.3">
      <c r="A274" s="263" t="s">
        <v>155</v>
      </c>
      <c r="B274" s="263"/>
      <c r="C274" s="263"/>
      <c r="D274" s="263"/>
      <c r="E274" s="263"/>
      <c r="F274" s="263"/>
      <c r="G274" s="263"/>
      <c r="H274" s="263"/>
      <c r="I274" s="270">
        <v>87435.82</v>
      </c>
      <c r="J274" s="263"/>
      <c r="K274" s="270">
        <v>80565.8</v>
      </c>
      <c r="L274" s="263"/>
      <c r="M274" s="270">
        <v>168497.22</v>
      </c>
      <c r="N274" s="263"/>
      <c r="O274" s="270">
        <v>199154.5</v>
      </c>
      <c r="P274" s="263"/>
      <c r="Q274" s="270">
        <v>219574.98</v>
      </c>
      <c r="R274" s="263"/>
      <c r="S274" s="270">
        <v>185429.87</v>
      </c>
      <c r="T274" s="263"/>
      <c r="U274" s="270">
        <v>85989.49</v>
      </c>
      <c r="V274" s="263"/>
      <c r="W274" s="270">
        <v>124452.81</v>
      </c>
      <c r="X274" s="263"/>
      <c r="Y274" s="270">
        <v>123006.67</v>
      </c>
      <c r="Z274" s="263"/>
      <c r="AA274" s="270">
        <v>33793.06</v>
      </c>
      <c r="AB274" s="263"/>
      <c r="AC274" s="270">
        <v>79051.320000000007</v>
      </c>
      <c r="AD274" s="263"/>
      <c r="AE274" s="270">
        <v>-283792.02</v>
      </c>
      <c r="AF274" s="263"/>
      <c r="AG274" s="270">
        <v>1103159.52</v>
      </c>
    </row>
    <row r="275" spans="1:33" ht="15.75" thickTop="1" x14ac:dyDescent="0.25">
      <c r="A275" s="261"/>
      <c r="B275" s="261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261"/>
      <c r="T275" s="261"/>
      <c r="U275" s="261"/>
      <c r="V275" s="261"/>
      <c r="W275" s="261"/>
      <c r="X275" s="261"/>
      <c r="Y275" s="261"/>
      <c r="Z275" s="261"/>
      <c r="AA275" s="261"/>
      <c r="AB275" s="261"/>
      <c r="AC275" s="261"/>
      <c r="AD275" s="261"/>
      <c r="AE275" s="261"/>
      <c r="AF275" s="261"/>
      <c r="AG275" s="26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26"/>
  <sheetViews>
    <sheetView topLeftCell="A7" workbookViewId="0">
      <selection activeCell="K12" sqref="K12"/>
    </sheetView>
  </sheetViews>
  <sheetFormatPr defaultRowHeight="15" x14ac:dyDescent="0.25"/>
  <cols>
    <col min="11" max="11" width="11.5703125" bestFit="1" customWidth="1"/>
  </cols>
  <sheetData>
    <row r="1" spans="1:54" ht="23.25" x14ac:dyDescent="0.25">
      <c r="A1" s="32" t="s">
        <v>32</v>
      </c>
      <c r="B1" s="33"/>
      <c r="C1" s="34"/>
      <c r="D1" s="34"/>
      <c r="E1" s="34"/>
      <c r="F1" s="34"/>
      <c r="G1" s="35"/>
      <c r="H1" s="34"/>
      <c r="I1" s="34"/>
      <c r="J1" s="34"/>
      <c r="K1" s="34"/>
      <c r="L1" s="36"/>
      <c r="M1" s="37"/>
      <c r="N1" s="37"/>
      <c r="O1" s="38"/>
      <c r="P1" s="38"/>
      <c r="Q1" s="38"/>
      <c r="R1" s="37"/>
      <c r="S1" s="37"/>
      <c r="T1" s="37"/>
      <c r="U1" s="37"/>
      <c r="V1" s="37"/>
      <c r="W1" s="37"/>
      <c r="X1" s="37"/>
      <c r="Y1" s="38"/>
      <c r="Z1" s="37"/>
      <c r="AA1" s="37"/>
      <c r="AB1" s="37"/>
      <c r="AC1" s="33"/>
      <c r="AD1" s="39"/>
      <c r="AE1" s="40"/>
      <c r="AF1" s="40"/>
      <c r="AG1" s="40"/>
      <c r="AH1" s="40"/>
      <c r="AI1" s="41" t="s">
        <v>33</v>
      </c>
      <c r="AJ1" s="40"/>
      <c r="AK1" s="40"/>
      <c r="AL1" s="40"/>
      <c r="AM1" s="41" t="s">
        <v>33</v>
      </c>
      <c r="AN1" s="41" t="s">
        <v>33</v>
      </c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ht="21" x14ac:dyDescent="0.25">
      <c r="A2" s="42" t="s">
        <v>34</v>
      </c>
      <c r="B2" s="43"/>
      <c r="C2" s="43"/>
      <c r="D2" s="43"/>
      <c r="E2" s="43"/>
      <c r="F2" s="43"/>
      <c r="G2" s="44"/>
      <c r="H2" s="43"/>
      <c r="I2" s="43"/>
      <c r="J2" s="43"/>
      <c r="K2" s="43"/>
      <c r="L2" s="3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3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ht="18.75" x14ac:dyDescent="0.25">
      <c r="A3" s="45" t="s">
        <v>35</v>
      </c>
      <c r="B3" s="46"/>
      <c r="C3" s="47"/>
      <c r="D3" s="47"/>
      <c r="E3" s="47"/>
      <c r="F3" s="47"/>
      <c r="G3" s="48"/>
      <c r="H3" s="43"/>
      <c r="I3" s="43"/>
      <c r="J3" s="43"/>
      <c r="K3" s="47"/>
      <c r="L3" s="46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46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</row>
    <row r="4" spans="1:54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  <c r="AD4" s="52"/>
      <c r="AE4" s="52"/>
      <c r="AF4" s="52"/>
      <c r="AG4" s="52"/>
      <c r="AH4" s="52"/>
      <c r="AI4" s="52"/>
      <c r="AJ4" s="53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3"/>
      <c r="AW4" s="53"/>
      <c r="AX4" s="53"/>
      <c r="AY4" s="53"/>
      <c r="AZ4" s="53"/>
      <c r="BA4" s="53"/>
      <c r="BB4" s="51"/>
    </row>
    <row r="5" spans="1:54" ht="15.75" x14ac:dyDescent="0.25">
      <c r="A5" s="54"/>
      <c r="B5" s="54"/>
      <c r="C5" s="55"/>
      <c r="D5" s="432" t="s">
        <v>36</v>
      </c>
      <c r="E5" s="432"/>
      <c r="F5" s="56"/>
      <c r="G5" s="57"/>
      <c r="H5" s="58"/>
      <c r="I5" s="432" t="s">
        <v>37</v>
      </c>
      <c r="J5" s="432"/>
      <c r="K5" s="59"/>
      <c r="L5" s="60"/>
      <c r="M5" s="61" t="s">
        <v>38</v>
      </c>
      <c r="N5" s="62"/>
      <c r="O5" s="62"/>
      <c r="P5" s="62"/>
      <c r="Q5" s="62"/>
      <c r="R5" s="62"/>
      <c r="S5" s="62"/>
      <c r="T5" s="63"/>
      <c r="U5" s="63"/>
      <c r="V5" s="63"/>
      <c r="W5" s="63"/>
      <c r="X5" s="63"/>
      <c r="Y5" s="63"/>
      <c r="Z5" s="63"/>
      <c r="AA5" s="63"/>
      <c r="AB5" s="64"/>
      <c r="AC5" s="65"/>
      <c r="AD5" s="61" t="s">
        <v>39</v>
      </c>
      <c r="AE5" s="62"/>
      <c r="AF5" s="62"/>
      <c r="AG5" s="62"/>
      <c r="AH5" s="62"/>
      <c r="AI5" s="64" t="s">
        <v>40</v>
      </c>
      <c r="AJ5" s="66"/>
      <c r="AK5" s="67" t="s">
        <v>41</v>
      </c>
      <c r="AL5" s="68"/>
      <c r="AM5" s="68"/>
      <c r="AN5" s="68"/>
      <c r="AO5" s="69"/>
      <c r="AP5" s="69"/>
      <c r="AQ5" s="69"/>
      <c r="AR5" s="69"/>
      <c r="AS5" s="69"/>
      <c r="AT5" s="69"/>
      <c r="AU5" s="70"/>
      <c r="AV5" s="71"/>
      <c r="AW5" s="67" t="s">
        <v>42</v>
      </c>
      <c r="AX5" s="72"/>
      <c r="AY5" s="68"/>
      <c r="AZ5" s="68"/>
      <c r="BA5" s="68"/>
      <c r="BB5" s="69"/>
    </row>
    <row r="6" spans="1:54" ht="64.5" x14ac:dyDescent="0.25">
      <c r="A6" s="73" t="s">
        <v>43</v>
      </c>
      <c r="B6" s="74" t="s">
        <v>44</v>
      </c>
      <c r="C6" s="73" t="s">
        <v>45</v>
      </c>
      <c r="D6" s="75" t="s">
        <v>46</v>
      </c>
      <c r="E6" s="75" t="s">
        <v>47</v>
      </c>
      <c r="F6" s="76" t="s">
        <v>48</v>
      </c>
      <c r="G6" s="77"/>
      <c r="H6" s="73" t="s">
        <v>49</v>
      </c>
      <c r="I6" s="75" t="s">
        <v>50</v>
      </c>
      <c r="J6" s="75" t="s">
        <v>51</v>
      </c>
      <c r="K6" s="76" t="s">
        <v>52</v>
      </c>
      <c r="L6" s="78"/>
      <c r="M6" s="79" t="s">
        <v>43</v>
      </c>
      <c r="N6" s="80" t="s">
        <v>53</v>
      </c>
      <c r="O6" s="80" t="s">
        <v>54</v>
      </c>
      <c r="P6" s="80" t="s">
        <v>55</v>
      </c>
      <c r="Q6" s="80" t="s">
        <v>56</v>
      </c>
      <c r="R6" s="80" t="s">
        <v>57</v>
      </c>
      <c r="S6" s="80" t="s">
        <v>58</v>
      </c>
      <c r="T6" s="80" t="s">
        <v>59</v>
      </c>
      <c r="U6" s="80" t="s">
        <v>60</v>
      </c>
      <c r="V6" s="80" t="s">
        <v>61</v>
      </c>
      <c r="W6" s="80" t="s">
        <v>62</v>
      </c>
      <c r="X6" s="80" t="s">
        <v>63</v>
      </c>
      <c r="Y6" s="80" t="s">
        <v>64</v>
      </c>
      <c r="Z6" s="80" t="s">
        <v>65</v>
      </c>
      <c r="AA6" s="80" t="s">
        <v>66</v>
      </c>
      <c r="AB6" s="81" t="s">
        <v>67</v>
      </c>
      <c r="AC6" s="82"/>
      <c r="AD6" s="79" t="s">
        <v>43</v>
      </c>
      <c r="AE6" s="80" t="s">
        <v>68</v>
      </c>
      <c r="AF6" s="80" t="s">
        <v>69</v>
      </c>
      <c r="AG6" s="80" t="s">
        <v>70</v>
      </c>
      <c r="AH6" s="80" t="s">
        <v>71</v>
      </c>
      <c r="AI6" s="83" t="s">
        <v>72</v>
      </c>
      <c r="AJ6" s="84"/>
      <c r="AK6" s="85" t="s">
        <v>43</v>
      </c>
      <c r="AL6" s="86" t="s">
        <v>73</v>
      </c>
      <c r="AM6" s="86" t="s">
        <v>74</v>
      </c>
      <c r="AN6" s="86" t="s">
        <v>75</v>
      </c>
      <c r="AO6" s="86" t="s">
        <v>76</v>
      </c>
      <c r="AP6" s="86" t="s">
        <v>77</v>
      </c>
      <c r="AQ6" s="86" t="s">
        <v>78</v>
      </c>
      <c r="AR6" s="86" t="s">
        <v>79</v>
      </c>
      <c r="AS6" s="86" t="s">
        <v>80</v>
      </c>
      <c r="AT6" s="86" t="s">
        <v>81</v>
      </c>
      <c r="AU6" s="87" t="s">
        <v>82</v>
      </c>
      <c r="AV6" s="88"/>
      <c r="AW6" s="85" t="s">
        <v>43</v>
      </c>
      <c r="AX6" s="89" t="s">
        <v>73</v>
      </c>
      <c r="AY6" s="86" t="s">
        <v>74</v>
      </c>
      <c r="AZ6" s="86" t="s">
        <v>75</v>
      </c>
      <c r="BA6" s="86" t="s">
        <v>80</v>
      </c>
      <c r="BB6" s="86" t="s">
        <v>81</v>
      </c>
    </row>
    <row r="7" spans="1:54" ht="15.75" thickBot="1" x14ac:dyDescent="0.3">
      <c r="A7" s="90"/>
      <c r="B7" s="91"/>
      <c r="C7" s="92"/>
      <c r="D7" s="93"/>
      <c r="E7" s="93"/>
      <c r="F7" s="94"/>
      <c r="G7" s="95"/>
      <c r="H7" s="92"/>
      <c r="I7" s="93"/>
      <c r="J7" s="93"/>
      <c r="K7" s="94"/>
      <c r="L7" s="96"/>
      <c r="M7" s="97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9"/>
      <c r="AC7" s="52"/>
      <c r="AD7" s="97"/>
      <c r="AE7" s="98"/>
      <c r="AF7" s="98"/>
      <c r="AG7" s="98"/>
      <c r="AH7" s="98"/>
      <c r="AI7" s="100"/>
      <c r="AJ7" s="101"/>
      <c r="AK7" s="102"/>
      <c r="AL7" s="103"/>
      <c r="AM7" s="103"/>
      <c r="AN7" s="103"/>
      <c r="AO7" s="103"/>
      <c r="AP7" s="103"/>
      <c r="AQ7" s="103"/>
      <c r="AR7" s="103"/>
      <c r="AS7" s="103"/>
      <c r="AT7" s="103"/>
      <c r="AU7" s="104"/>
      <c r="AV7" s="105"/>
      <c r="AW7" s="102"/>
      <c r="AX7" s="106"/>
      <c r="AY7" s="103"/>
      <c r="AZ7" s="103"/>
      <c r="BA7" s="103"/>
      <c r="BB7" s="103"/>
    </row>
    <row r="8" spans="1:54" x14ac:dyDescent="0.25">
      <c r="A8" s="107">
        <v>430</v>
      </c>
      <c r="B8" s="108" t="s">
        <v>83</v>
      </c>
      <c r="C8" s="109">
        <v>966</v>
      </c>
      <c r="D8" s="110" t="s">
        <v>84</v>
      </c>
      <c r="E8" s="110">
        <v>0</v>
      </c>
      <c r="F8" s="111">
        <v>966</v>
      </c>
      <c r="G8" s="112"/>
      <c r="H8" s="113">
        <v>13641261.064055279</v>
      </c>
      <c r="I8" s="114">
        <v>0</v>
      </c>
      <c r="J8" s="114">
        <v>862638</v>
      </c>
      <c r="K8" s="137">
        <v>14503899.064055279</v>
      </c>
      <c r="L8" s="115"/>
      <c r="M8" s="116">
        <v>430</v>
      </c>
      <c r="N8" s="117">
        <v>966</v>
      </c>
      <c r="O8" s="117"/>
      <c r="P8" s="117"/>
      <c r="Q8" s="117">
        <v>0.53147624632399337</v>
      </c>
      <c r="R8" s="118">
        <v>13633630.064055279</v>
      </c>
      <c r="S8" s="118">
        <v>0</v>
      </c>
      <c r="T8" s="118">
        <v>13633630.064055279</v>
      </c>
      <c r="U8" s="118">
        <v>0</v>
      </c>
      <c r="V8" s="118">
        <v>862164</v>
      </c>
      <c r="W8" s="118">
        <v>14495794.064055281</v>
      </c>
      <c r="X8" s="118">
        <v>7631</v>
      </c>
      <c r="Y8" s="118">
        <v>0</v>
      </c>
      <c r="Z8" s="118">
        <v>474</v>
      </c>
      <c r="AA8" s="118">
        <v>8105</v>
      </c>
      <c r="AB8" s="119">
        <v>14503899.064055281</v>
      </c>
      <c r="AC8" s="120"/>
      <c r="AD8" s="121"/>
      <c r="AE8" s="122"/>
      <c r="AF8" s="122"/>
      <c r="AG8" s="122"/>
      <c r="AH8" s="122"/>
      <c r="AI8" s="123"/>
      <c r="AJ8" s="124"/>
      <c r="AK8" s="125">
        <v>430</v>
      </c>
      <c r="AL8" s="126">
        <v>0</v>
      </c>
      <c r="AM8" s="126">
        <v>-26924</v>
      </c>
      <c r="AN8" s="126">
        <v>0</v>
      </c>
      <c r="AO8" s="126">
        <v>-1742</v>
      </c>
      <c r="AP8" s="127">
        <v>-28666</v>
      </c>
      <c r="AQ8" s="126">
        <v>26924</v>
      </c>
      <c r="AR8" s="126">
        <v>0</v>
      </c>
      <c r="AS8" s="126">
        <v>1742</v>
      </c>
      <c r="AT8" s="127">
        <v>28666</v>
      </c>
      <c r="AU8" s="128">
        <v>0</v>
      </c>
      <c r="AV8" s="129"/>
      <c r="AW8" s="125">
        <v>430</v>
      </c>
      <c r="AX8" s="130">
        <v>0</v>
      </c>
      <c r="AY8" s="131">
        <v>0</v>
      </c>
      <c r="AZ8" s="131">
        <v>0</v>
      </c>
      <c r="BA8" s="131">
        <v>0</v>
      </c>
      <c r="BB8" s="127">
        <v>0</v>
      </c>
    </row>
    <row r="9" spans="1:54" x14ac:dyDescent="0.25">
      <c r="A9" s="132"/>
      <c r="B9" s="132"/>
      <c r="C9" s="133"/>
      <c r="D9" s="133"/>
      <c r="E9" s="133"/>
      <c r="F9" s="133"/>
      <c r="G9" s="134"/>
      <c r="H9" s="133"/>
      <c r="I9" s="133"/>
      <c r="J9" s="133"/>
      <c r="K9" s="133"/>
      <c r="L9" s="96"/>
      <c r="M9" s="52"/>
      <c r="N9" s="52"/>
      <c r="O9" s="52"/>
      <c r="P9" s="52"/>
      <c r="Q9" s="52"/>
      <c r="R9" s="52"/>
      <c r="S9" s="52"/>
      <c r="T9" s="135"/>
      <c r="U9" s="135"/>
      <c r="V9" s="135"/>
      <c r="W9" s="135"/>
      <c r="X9" s="135"/>
      <c r="Y9" s="135"/>
      <c r="Z9" s="135"/>
      <c r="AA9" s="135"/>
      <c r="AB9" s="135"/>
      <c r="AC9" s="52"/>
      <c r="AD9" s="52"/>
      <c r="AE9" s="52"/>
      <c r="AF9" s="52"/>
      <c r="AG9" s="52"/>
      <c r="AH9" s="52"/>
      <c r="AI9" s="52"/>
      <c r="AJ9" s="136"/>
      <c r="AK9" s="135"/>
      <c r="AL9" s="135"/>
      <c r="AM9" s="135"/>
      <c r="AN9" s="135"/>
      <c r="AO9" s="135"/>
      <c r="AP9" s="135"/>
      <c r="AQ9" s="52"/>
      <c r="AR9" s="52"/>
      <c r="AS9" s="52"/>
      <c r="AT9" s="52"/>
      <c r="AU9" s="52"/>
      <c r="AV9" s="129"/>
      <c r="AW9" s="129"/>
      <c r="AX9" s="105"/>
      <c r="AY9" s="129"/>
      <c r="AZ9" s="129"/>
      <c r="BA9" s="129"/>
      <c r="BB9" s="52"/>
    </row>
    <row r="10" spans="1:54" x14ac:dyDescent="0.25">
      <c r="H10" t="s">
        <v>85</v>
      </c>
      <c r="K10" s="139">
        <f>+K8*0.01</f>
        <v>145038.9906405528</v>
      </c>
    </row>
    <row r="11" spans="1:54" s="30" customFormat="1" x14ac:dyDescent="0.25">
      <c r="K11" s="139"/>
    </row>
    <row r="12" spans="1:54" s="30" customFormat="1" x14ac:dyDescent="0.25">
      <c r="H12" s="30" t="s">
        <v>88</v>
      </c>
      <c r="K12" s="139">
        <f>+K8-K10</f>
        <v>14358860.073414726</v>
      </c>
    </row>
    <row r="13" spans="1:54" s="30" customFormat="1" x14ac:dyDescent="0.25">
      <c r="K13" s="139"/>
    </row>
    <row r="15" spans="1:54" ht="15.75" thickBot="1" x14ac:dyDescent="0.3"/>
    <row r="16" spans="1:54" x14ac:dyDescent="0.25">
      <c r="H16" s="141"/>
      <c r="I16" s="142"/>
      <c r="J16" s="142"/>
      <c r="K16" s="143"/>
    </row>
    <row r="17" spans="8:11" x14ac:dyDescent="0.25">
      <c r="H17" s="144" t="s">
        <v>86</v>
      </c>
      <c r="I17" s="140"/>
      <c r="J17" s="138"/>
      <c r="K17" s="145">
        <v>14442567.591542559</v>
      </c>
    </row>
    <row r="18" spans="8:11" x14ac:dyDescent="0.25">
      <c r="H18" s="146"/>
      <c r="I18" s="140"/>
      <c r="J18" s="140"/>
      <c r="K18" s="147"/>
    </row>
    <row r="19" spans="8:11" x14ac:dyDescent="0.25">
      <c r="H19" s="146" t="s">
        <v>85</v>
      </c>
      <c r="I19" s="140"/>
      <c r="J19" s="140"/>
      <c r="K19" s="148">
        <f>+K17*0.01</f>
        <v>144425.67591542559</v>
      </c>
    </row>
    <row r="20" spans="8:11" x14ac:dyDescent="0.25">
      <c r="H20" s="146"/>
      <c r="I20" s="140"/>
      <c r="J20" s="140"/>
      <c r="K20" s="147"/>
    </row>
    <row r="21" spans="8:11" x14ac:dyDescent="0.25">
      <c r="H21" s="146" t="s">
        <v>87</v>
      </c>
      <c r="I21" s="140"/>
      <c r="J21" s="140"/>
      <c r="K21" s="149">
        <f>+K17-K19</f>
        <v>14298141.915627133</v>
      </c>
    </row>
    <row r="22" spans="8:11" x14ac:dyDescent="0.25">
      <c r="H22" s="146"/>
      <c r="I22" s="140"/>
      <c r="J22" s="140"/>
      <c r="K22" s="147"/>
    </row>
    <row r="23" spans="8:11" ht="15.75" thickBot="1" x14ac:dyDescent="0.3">
      <c r="H23" s="150"/>
      <c r="I23" s="151"/>
      <c r="J23" s="151"/>
      <c r="K23" s="152"/>
    </row>
    <row r="26" spans="8:11" x14ac:dyDescent="0.25">
      <c r="H26" t="s">
        <v>89</v>
      </c>
      <c r="K26" s="153">
        <f>+K12-K21</f>
        <v>60718.157787593082</v>
      </c>
    </row>
  </sheetData>
  <mergeCells count="2">
    <mergeCell ref="D5:E5"/>
    <mergeCell ref="I5:J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March 2022</vt:lpstr>
      <vt:lpstr>Balance Sheet</vt:lpstr>
      <vt:lpstr>Cash Flow</vt:lpstr>
      <vt:lpstr>Tuition</vt:lpstr>
      <vt:lpstr>Capital Assets</vt:lpstr>
      <vt:lpstr>Accumulated Building Costs</vt:lpstr>
      <vt:lpstr>Budget by Month</vt:lpstr>
      <vt:lpstr>FYE 2021 P&amp;L by Month</vt:lpstr>
      <vt:lpstr>Tuition updated 10.29.18</vt:lpstr>
      <vt:lpstr>Tuition By Town</vt:lpstr>
      <vt:lpstr>Budget to New Projection</vt:lpstr>
    </vt:vector>
  </TitlesOfParts>
  <Company>AMSA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LMcLaren</dc:creator>
  <cp:lastModifiedBy>Sara Snow</cp:lastModifiedBy>
  <cp:lastPrinted>2020-04-08T21:09:28Z</cp:lastPrinted>
  <dcterms:created xsi:type="dcterms:W3CDTF">2016-09-16T18:35:48Z</dcterms:created>
  <dcterms:modified xsi:type="dcterms:W3CDTF">2022-04-25T14:57:32Z</dcterms:modified>
</cp:coreProperties>
</file>