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s\Downloads\"/>
    </mc:Choice>
  </mc:AlternateContent>
  <xr:revisionPtr revIDLastSave="0" documentId="8_{1C694247-51F8-4603-9F29-2C163B132F15}" xr6:coauthVersionLast="46" xr6:coauthVersionMax="46" xr10:uidLastSave="{00000000-0000-0000-0000-000000000000}"/>
  <bookViews>
    <workbookView xWindow="-120" yWindow="-120" windowWidth="20730" windowHeight="11160" tabRatio="1000" xr2:uid="{00000000-000D-0000-FFFF-FFFF00000000}"/>
  </bookViews>
  <sheets>
    <sheet name="Feb 2021" sheetId="1" r:id="rId1"/>
    <sheet name="Balance Sheet" sheetId="10" r:id="rId2"/>
    <sheet name="Cash Flow" sheetId="11" r:id="rId3"/>
    <sheet name="Tuition" sheetId="9" r:id="rId4"/>
    <sheet name="Capital Assets" sheetId="12" r:id="rId5"/>
    <sheet name="Budget by Month" sheetId="13" r:id="rId6"/>
    <sheet name="FYE 2020 P&amp;L by month" sheetId="14" r:id="rId7"/>
    <sheet name="FYE 2020 P&amp;L by month revised" sheetId="15" r:id="rId8"/>
    <sheet name="Tuition updated 10.29.18" sheetId="2" state="hidden" r:id="rId9"/>
    <sheet name="Tuition By Town" sheetId="3" state="hidden" r:id="rId10"/>
    <sheet name="Budget to New Projection" sheetId="4" state="hidden" r:id="rId11"/>
  </sheets>
  <definedNames>
    <definedName name="QB_COLUMN_29" localSheetId="2" hidden="1">'Cash Flow'!#REF!</definedName>
    <definedName name="QB_FORMULA_0" localSheetId="2" hidden="1">'Cash Flow'!#REF!,'Cash Flow'!#REF!,'Cash Flow'!#REF!,'Cash Flow'!#REF!</definedName>
    <definedName name="QB_ROW_17231" localSheetId="2" hidden="1">'Cash Flow'!#REF!</definedName>
    <definedName name="QB_ROW_247230" localSheetId="2" hidden="1">'Cash Flow'!#REF!</definedName>
    <definedName name="QB_ROW_288230" localSheetId="2" hidden="1">'Cash Flow'!#REF!</definedName>
    <definedName name="QB_ROW_304230" localSheetId="2" hidden="1">'Cash Flow'!#REF!</definedName>
    <definedName name="QB_ROW_327230" localSheetId="2" hidden="1">'Cash Flow'!#REF!</definedName>
    <definedName name="QB_ROW_328230" localSheetId="2" hidden="1">'Cash Flow'!#REF!</definedName>
    <definedName name="QB_ROW_329230" localSheetId="2" hidden="1">'Cash Flow'!#REF!</definedName>
    <definedName name="QB_ROW_357240" localSheetId="2" hidden="1">'Cash Flow'!#REF!</definedName>
    <definedName name="QB_ROW_365240" localSheetId="2" hidden="1">'Cash Flow'!#REF!</definedName>
    <definedName name="QB_ROW_404240" localSheetId="2" hidden="1">'Cash Flow'!#REF!</definedName>
    <definedName name="QB_ROW_405240" localSheetId="2" hidden="1">'Cash Flow'!#REF!</definedName>
    <definedName name="QB_ROW_41240" localSheetId="2" hidden="1">'Cash Flow'!#REF!</definedName>
    <definedName name="QB_ROW_416240" localSheetId="2" hidden="1">'Cash Flow'!#REF!</definedName>
    <definedName name="QB_ROW_439230" localSheetId="2" hidden="1">'Cash Flow'!#REF!</definedName>
    <definedName name="QB_ROW_440230" localSheetId="2" hidden="1">'Cash Flow'!#REF!</definedName>
    <definedName name="QB_ROW_44240" localSheetId="2" hidden="1">'Cash Flow'!#REF!</definedName>
    <definedName name="QB_ROW_48240" localSheetId="2" hidden="1">'Cash Flow'!#REF!</definedName>
    <definedName name="QB_ROW_49240" localSheetId="2" hidden="1">'Cash Flow'!#REF!</definedName>
    <definedName name="QB_ROW_501021" localSheetId="2" hidden="1">'Cash Flow'!#REF!</definedName>
    <definedName name="QB_ROW_501321" localSheetId="2" hidden="1">'Cash Flow'!#REF!</definedName>
    <definedName name="QB_ROW_502021" localSheetId="2" hidden="1">'Cash Flow'!#REF!</definedName>
    <definedName name="QB_ROW_502321" localSheetId="2" hidden="1">'Cash Flow'!#REF!</definedName>
    <definedName name="QB_ROW_504031" localSheetId="2" hidden="1">'Cash Flow'!#REF!</definedName>
    <definedName name="QB_ROW_505031" localSheetId="2" hidden="1">'Cash Flow'!#REF!</definedName>
    <definedName name="QB_ROW_511301" localSheetId="2" hidden="1">'Cash Flow'!#REF!</definedName>
    <definedName name="QB_ROW_512311" localSheetId="2" hidden="1">'Cash Flow'!#REF!</definedName>
    <definedName name="QB_ROW_513211" localSheetId="2" hidden="1">'Cash Flow'!#REF!</definedName>
    <definedName name="QB_ROW_528230" localSheetId="2" hidden="1">'Cash Flow'!#REF!</definedName>
    <definedName name="QB_ROW_545240" localSheetId="2" hidden="1">'Cash Flow'!#REF!</definedName>
    <definedName name="QB_ROW_597240" localSheetId="2" hidden="1">'Cash Flow'!#REF!</definedName>
    <definedName name="QB_ROW_598240" localSheetId="2" hidden="1">'Cash Flow'!#REF!</definedName>
    <definedName name="QB_ROW_7240" localSheetId="2" hidden="1">'Cash Flow'!#REF!</definedName>
    <definedName name="QB_ROW_751240" localSheetId="2" hidden="1">'Cash Flow'!#REF!</definedName>
    <definedName name="QB_ROW_752240" localSheetId="2" hidden="1">'Cash Flow'!#REF!</definedName>
    <definedName name="QB_ROW_753240" localSheetId="2" hidden="1">'Cash Flow'!#REF!</definedName>
    <definedName name="QB_ROW_754240" localSheetId="2" hidden="1">'Cash Flow'!#REF!</definedName>
    <definedName name="QB_ROW_755240" localSheetId="2" hidden="1">'Cash Flow'!#REF!</definedName>
    <definedName name="QB_ROW_769240" localSheetId="2" hidden="1">'Cash Flow'!#REF!</definedName>
    <definedName name="QB_ROW_774240" localSheetId="2" hidden="1">'Cash Flow'!#REF!</definedName>
    <definedName name="QB_ROW_794240" localSheetId="2" hidden="1">'Cash Flow'!#REF!</definedName>
    <definedName name="QB_ROW_828240" localSheetId="2" hidden="1">'Cash Flow'!#REF!</definedName>
    <definedName name="QB_ROW_833230" localSheetId="2" hidden="1">'Cash Flow'!#REF!</definedName>
    <definedName name="QB_ROW_845240" localSheetId="2" hidden="1">'Cash Flow'!#REF!</definedName>
    <definedName name="QB_ROW_846230" localSheetId="2" hidden="1">'Cash Flow'!#REF!</definedName>
    <definedName name="QB_ROW_847230" localSheetId="2" hidden="1">'Cash Flow'!#REF!</definedName>
    <definedName name="QB_ROW_848240" localSheetId="2" hidden="1">'Cash Flow'!#REF!</definedName>
    <definedName name="QB_ROW_849240" localSheetId="2" hidden="1">'Cash Flow'!#REF!</definedName>
    <definedName name="QB_ROW_851240" localSheetId="2" hidden="1">'Cash Flow'!#REF!</definedName>
    <definedName name="QB_ROW_857240" localSheetId="2" hidden="1">'Cash Flow'!#REF!</definedName>
    <definedName name="QB_ROW_858240" localSheetId="2" hidden="1">'Cash Flow'!#REF!</definedName>
    <definedName name="QB_ROW_860240" localSheetId="2" hidden="1">'Cash Flow'!#REF!</definedName>
    <definedName name="QBCANSUPPORTUPDATE" localSheetId="2">TRUE</definedName>
    <definedName name="QBCOMPANYFILENAME" localSheetId="2">"V:\Advanced Math and Science Academy CS.QBW"</definedName>
    <definedName name="QBENDDATE" localSheetId="2">20200331</definedName>
    <definedName name="QBHEADERSONSCREEN" localSheetId="2">FALSE</definedName>
    <definedName name="QBMETADATASIZE" localSheetId="2">5907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"e8c90c8d16cf41c290b8468bba922707"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77</definedName>
    <definedName name="QBREPORTSUBCOLAXIS" localSheetId="2">0</definedName>
    <definedName name="QBREPORTTYPE" localSheetId="2">238</definedName>
    <definedName name="QBROWHEADERS" localSheetId="2">5</definedName>
    <definedName name="QBSTARTDATE" localSheetId="2">20190701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6" i="1"/>
  <c r="O22" i="1"/>
  <c r="O27" i="1" l="1"/>
  <c r="O25" i="1"/>
  <c r="O19" i="1"/>
  <c r="O23" i="1"/>
  <c r="O20" i="1"/>
  <c r="O18" i="1"/>
  <c r="E17" i="1" l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L91" i="9" l="1"/>
  <c r="J15" i="1"/>
  <c r="I15" i="1"/>
  <c r="L86" i="9"/>
  <c r="L85" i="9"/>
  <c r="D32" i="1" l="1"/>
  <c r="C32" i="1"/>
  <c r="D15" i="1"/>
  <c r="C15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L16" i="1"/>
  <c r="K1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L6" i="1"/>
  <c r="K6" i="1"/>
  <c r="F16" i="1"/>
  <c r="E1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6" i="1"/>
  <c r="E6" i="1"/>
  <c r="E32" i="1" l="1"/>
  <c r="F32" i="1"/>
  <c r="J32" i="1"/>
  <c r="I32" i="1"/>
  <c r="P19" i="1" l="1"/>
  <c r="P7" i="1"/>
  <c r="L52" i="9" l="1"/>
  <c r="L37" i="9" l="1"/>
  <c r="C24" i="12" l="1"/>
  <c r="C22" i="12"/>
  <c r="C13" i="12"/>
  <c r="AA33" i="13" l="1"/>
  <c r="Y33" i="13"/>
  <c r="W33" i="13"/>
  <c r="U33" i="13"/>
  <c r="S33" i="13"/>
  <c r="Q33" i="13"/>
  <c r="O33" i="13"/>
  <c r="M33" i="13"/>
  <c r="K33" i="13"/>
  <c r="I33" i="13"/>
  <c r="G33" i="13"/>
  <c r="E33" i="13"/>
  <c r="AC33" i="13" s="1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Y14" i="13"/>
  <c r="Y34" i="13" s="1"/>
  <c r="U14" i="13"/>
  <c r="U34" i="13" s="1"/>
  <c r="Q14" i="13"/>
  <c r="Q34" i="13" s="1"/>
  <c r="M14" i="13"/>
  <c r="M34" i="13" s="1"/>
  <c r="I14" i="13"/>
  <c r="I34" i="13" s="1"/>
  <c r="E14" i="13"/>
  <c r="E34" i="13" s="1"/>
  <c r="AA13" i="13"/>
  <c r="AA14" i="13" s="1"/>
  <c r="AA34" i="13" s="1"/>
  <c r="Y13" i="13"/>
  <c r="W13" i="13"/>
  <c r="W14" i="13" s="1"/>
  <c r="W34" i="13" s="1"/>
  <c r="U13" i="13"/>
  <c r="S13" i="13"/>
  <c r="S14" i="13" s="1"/>
  <c r="S34" i="13" s="1"/>
  <c r="Q13" i="13"/>
  <c r="O13" i="13"/>
  <c r="O14" i="13" s="1"/>
  <c r="O34" i="13" s="1"/>
  <c r="M13" i="13"/>
  <c r="K13" i="13"/>
  <c r="K14" i="13" s="1"/>
  <c r="K34" i="13" s="1"/>
  <c r="I13" i="13"/>
  <c r="G13" i="13"/>
  <c r="G14" i="13" s="1"/>
  <c r="G34" i="13" s="1"/>
  <c r="E13" i="13"/>
  <c r="AC13" i="13" s="1"/>
  <c r="AC12" i="13"/>
  <c r="AC11" i="13"/>
  <c r="AC10" i="13"/>
  <c r="AC9" i="13"/>
  <c r="AC8" i="13"/>
  <c r="AC7" i="13"/>
  <c r="AC6" i="13"/>
  <c r="AC5" i="13"/>
  <c r="AC4" i="13"/>
  <c r="AC34" i="13" l="1"/>
  <c r="AC14" i="13"/>
  <c r="F17" i="10" l="1"/>
  <c r="E17" i="10"/>
  <c r="D17" i="10"/>
  <c r="F10" i="10"/>
  <c r="F13" i="10" s="1"/>
  <c r="E10" i="10"/>
  <c r="E13" i="10" s="1"/>
  <c r="D10" i="10"/>
  <c r="D13" i="10" s="1"/>
  <c r="Q8" i="1" l="1"/>
  <c r="R8" i="1"/>
  <c r="O32" i="1" l="1"/>
  <c r="O15" i="1"/>
  <c r="O33" i="1" l="1"/>
  <c r="J33" i="1"/>
  <c r="I33" i="1"/>
  <c r="H13" i="4" l="1"/>
  <c r="K10" i="2" l="1"/>
  <c r="K12" i="2" s="1"/>
  <c r="K26" i="2" s="1"/>
  <c r="K19" i="2"/>
  <c r="K21" i="2" s="1"/>
  <c r="Q11" i="1" l="1"/>
  <c r="R11" i="1"/>
  <c r="U7" i="1" l="1"/>
  <c r="P15" i="1" l="1"/>
  <c r="K32" i="1" l="1"/>
  <c r="K15" i="1"/>
  <c r="L15" i="1"/>
  <c r="L32" i="1"/>
  <c r="K33" i="1" l="1"/>
  <c r="L33" i="1"/>
  <c r="R6" i="1" l="1"/>
  <c r="R30" i="1" l="1"/>
  <c r="Q16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P32" i="1"/>
  <c r="R14" i="1"/>
  <c r="Q14" i="1"/>
  <c r="R13" i="1"/>
  <c r="Q13" i="1"/>
  <c r="R12" i="1"/>
  <c r="Q12" i="1"/>
  <c r="R10" i="1"/>
  <c r="Q10" i="1"/>
  <c r="R9" i="1"/>
  <c r="Q9" i="1"/>
  <c r="R7" i="1"/>
  <c r="Q7" i="1"/>
  <c r="Q6" i="1"/>
  <c r="C33" i="1" l="1"/>
  <c r="F15" i="1"/>
  <c r="R32" i="1"/>
  <c r="R16" i="1"/>
  <c r="Q30" i="1"/>
  <c r="Q32" i="1" s="1"/>
  <c r="P33" i="1"/>
  <c r="Q15" i="1"/>
  <c r="E15" i="1"/>
  <c r="Q33" i="1" l="1"/>
  <c r="E33" i="1"/>
  <c r="R15" i="1"/>
  <c r="D33" i="1"/>
  <c r="F33" i="1" s="1"/>
  <c r="R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P6" authorId="0" shapeId="0" xr:uid="{1B3CA77A-7200-4FDB-8466-9A3D7CB5A973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B6" authorId="0" shapeId="0" xr:uid="{E0E44F7E-0CC0-4497-AE00-A9E85E25FAE5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M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<sst xmlns="http://schemas.openxmlformats.org/spreadsheetml/2006/main" count="970" uniqueCount="574">
  <si>
    <t>$ Variance to Budget</t>
  </si>
  <si>
    <t>% of Budget</t>
  </si>
  <si>
    <t>Actual to Budget Comments</t>
  </si>
  <si>
    <t>Forecast</t>
  </si>
  <si>
    <t>Forecast to Budget Comments</t>
  </si>
  <si>
    <t>Tuition</t>
  </si>
  <si>
    <t>Grants &amp; Donations</t>
  </si>
  <si>
    <t>Food Services</t>
  </si>
  <si>
    <t xml:space="preserve">Student Program </t>
  </si>
  <si>
    <t>Athletic Program</t>
  </si>
  <si>
    <t>Student Transportation</t>
  </si>
  <si>
    <t>Total Income</t>
  </si>
  <si>
    <t>Salaries</t>
  </si>
  <si>
    <t>Payroll Taxes &amp; Fringe Benefits</t>
  </si>
  <si>
    <t>Professional Development</t>
  </si>
  <si>
    <t>Instructional Supplies &amp; Equipment</t>
  </si>
  <si>
    <t>Student Program</t>
  </si>
  <si>
    <t>Athletic</t>
  </si>
  <si>
    <t>Lease, CAM and Taxes</t>
  </si>
  <si>
    <t>Facilities</t>
  </si>
  <si>
    <t>Utility</t>
  </si>
  <si>
    <t>IT</t>
  </si>
  <si>
    <t>Auditor</t>
  </si>
  <si>
    <t>Legal</t>
  </si>
  <si>
    <t xml:space="preserve">Other Operating </t>
  </si>
  <si>
    <t>Depreciation Expense</t>
  </si>
  <si>
    <t>Total Expense</t>
  </si>
  <si>
    <t>Surplus</t>
  </si>
  <si>
    <t>AMSA Charter School</t>
  </si>
  <si>
    <t>Preliminary P&amp;L  Actual To Budget</t>
  </si>
  <si>
    <t>Misc. Income</t>
  </si>
  <si>
    <t>Rental Income</t>
  </si>
  <si>
    <t>Massachusetts Department of Elementary and Secondary Education</t>
  </si>
  <si>
    <t>derived</t>
  </si>
  <si>
    <t>Office of District and School Finance</t>
  </si>
  <si>
    <t>P R O J E C T E D     F Y 1 9    C h a r t e r   S c h o o l   F T E   a n d   T u i t i o n   (Q 1) (g)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</si>
  <si>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</si>
  <si>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</si>
  <si>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</si>
  <si>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</si>
  <si>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</si>
  <si>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</si>
  <si>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</si>
  <si>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</si>
  <si>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</si>
  <si>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</si>
  <si>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</si>
  <si>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</si>
  <si>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REPORTED
FTE</t>
  </si>
  <si>
    <t>FOUNDATION TUITION</t>
  </si>
  <si>
    <t>TRANSPOR-
TATION
TUITION</t>
  </si>
  <si>
    <t>FACILITILES TUITION</t>
  </si>
  <si>
    <t>TOTAL
PAYMENT
TO CHARTER</t>
  </si>
  <si>
    <t>Total FTE</t>
  </si>
  <si>
    <t>Cap'd FTE</t>
  </si>
  <si>
    <t>Total
Transp
FTE</t>
  </si>
  <si>
    <t>Sibling 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</si>
  <si>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</si>
  <si>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</si>
  <si>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</si>
  <si>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</si>
  <si>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</si>
  <si>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</si>
  <si>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</si>
  <si>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</si>
  <si>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</si>
  <si>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</si>
  <si>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</si>
  <si>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</si>
  <si>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</si>
  <si>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</si>
  <si>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</si>
  <si>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</si>
  <si>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</si>
  <si>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</si>
  <si>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</si>
  <si>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</si>
  <si>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</si>
  <si>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</si>
  <si>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</si>
  <si>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</si>
  <si>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</si>
  <si>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</si>
  <si>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ADVANCED MATH AND SCIENCE ACADEMY</t>
  </si>
  <si>
    <t/>
  </si>
  <si>
    <t>Less 1%</t>
  </si>
  <si>
    <t>Projected 4.24.18</t>
  </si>
  <si>
    <t>Net Budgeted Amount</t>
  </si>
  <si>
    <t>Net Projected Amount</t>
  </si>
  <si>
    <t>Projected Increase in Tuition</t>
  </si>
  <si>
    <t>Sending District</t>
  </si>
  <si>
    <t>Transpor-
tation</t>
  </si>
  <si>
    <t>All Tuition</t>
  </si>
  <si>
    <t>Tuition Adjustment</t>
  </si>
  <si>
    <t>ANDOVER</t>
  </si>
  <si>
    <t>ASHLAND</t>
  </si>
  <si>
    <t>BELLINGHAM</t>
  </si>
  <si>
    <t>BERLIN</t>
  </si>
  <si>
    <t>BILLERICA</t>
  </si>
  <si>
    <t>CLINTON</t>
  </si>
  <si>
    <t>FRAMINGHAM</t>
  </si>
  <si>
    <t>FRANKLIN</t>
  </si>
  <si>
    <t>GRAFTON</t>
  </si>
  <si>
    <t>HOLLISTON</t>
  </si>
  <si>
    <t>HOPKINTON</t>
  </si>
  <si>
    <t>HUDSON</t>
  </si>
  <si>
    <t>LEOMINSTER</t>
  </si>
  <si>
    <t>LITTLETON</t>
  </si>
  <si>
    <t>MARLBOROUGH</t>
  </si>
  <si>
    <t>MAYNARD</t>
  </si>
  <si>
    <t>MEDWAY</t>
  </si>
  <si>
    <t>MILFORD</t>
  </si>
  <si>
    <t>NATICK</t>
  </si>
  <si>
    <t>NORTHBOROUGH</t>
  </si>
  <si>
    <t>SHREWSBURY</t>
  </si>
  <si>
    <t>SOUTHBOROUGH</t>
  </si>
  <si>
    <t>SUDBURY</t>
  </si>
  <si>
    <t>UXBRIDGE</t>
  </si>
  <si>
    <t>WATERTOWN</t>
  </si>
  <si>
    <t>WESTBOROUGH</t>
  </si>
  <si>
    <t>WEST BOYLSTON</t>
  </si>
  <si>
    <t>WORCESTER</t>
  </si>
  <si>
    <t>AYER SHIRLEY</t>
  </si>
  <si>
    <t>BERLIN BOYLSTON</t>
  </si>
  <si>
    <t>LINCOLN SUDBURY</t>
  </si>
  <si>
    <t>MENDON UPTON</t>
  </si>
  <si>
    <t>NASHOBA</t>
  </si>
  <si>
    <t>NORTHBORO SOUTHBORO</t>
  </si>
  <si>
    <t>NORTH MIDDLESEX</t>
  </si>
  <si>
    <t>WACHUSETT</t>
  </si>
  <si>
    <t>--</t>
  </si>
  <si>
    <t>P R O J E C T E D     F Y 1 9    C h a r t e r   S c h o o l   F T E   a n d   T u i t i o n   (Q 1) (c)</t>
  </si>
  <si>
    <t>PROJECTED (MAXIMUM) FTE</t>
  </si>
  <si>
    <t>FTE IN EXCESS OF PROJECTION MAX</t>
  </si>
  <si>
    <t>TRANSPOR-
TATION
FTE</t>
  </si>
  <si>
    <t>REPORTED FTE</t>
  </si>
  <si>
    <t>SIBLING
FTE</t>
  </si>
  <si>
    <t>Lea</t>
  </si>
  <si>
    <t>P R O J E C T E D     F Y 2 0    C h a r t e r   S c h o o l   F T E   a n d   T u i t i o n   (Q 1) (d)</t>
  </si>
  <si>
    <t>REPOR-
 TED
FTE</t>
  </si>
  <si>
    <t>Raw Sibling FTE</t>
  </si>
  <si>
    <t>Sibling Reduction</t>
  </si>
  <si>
    <t>Local Transp</t>
  </si>
  <si>
    <t xml:space="preserve"> P r e l i m i n a r y    F Y 2 0    C h a r t e r   S c h o o l   F T E   a n d   T u i t i o n   (Q 2)</t>
  </si>
  <si>
    <t>Matched Sibling Headct</t>
  </si>
  <si>
    <t>State Tuit 
Sib FTE</t>
  </si>
  <si>
    <t>Annual Giving</t>
  </si>
  <si>
    <t>Advanced Math and Science Academy Charter School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</si>
  <si>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</si>
  <si>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</si>
  <si>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</si>
  <si>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</si>
  <si>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</si>
  <si>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</si>
  <si>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</si>
  <si>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</si>
  <si>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</si>
  <si>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</si>
  <si>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</si>
  <si>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Equity</t>
  </si>
  <si>
    <t>TOTAL LIABILITIES &amp; EQUITY</t>
  </si>
  <si>
    <t>OPERATING ACTIVITIES</t>
  </si>
  <si>
    <t>Net Income</t>
  </si>
  <si>
    <t>Adjustments to reconcile Net Income</t>
  </si>
  <si>
    <t>to net cash provided by operations:</t>
  </si>
  <si>
    <t>1110 · Accounts receivable</t>
  </si>
  <si>
    <t>1300 · Prepaid Expenses</t>
  </si>
  <si>
    <t>2000 · Accounts payable</t>
  </si>
  <si>
    <t>St. Mary's x6027</t>
  </si>
  <si>
    <t>2100 · Accrued expenses - other</t>
  </si>
  <si>
    <t>2105 · Accrued payroll</t>
  </si>
  <si>
    <t>2110 · Due to Foundation</t>
  </si>
  <si>
    <t>2160 · Payroll Withholdings:2160-A · Employee Voluntary Benefits:2160-02 · Accident</t>
  </si>
  <si>
    <t>2160 · Payroll Withholdings:2160-A · Employee Voluntary Benefits:2160-19 · Life Ind</t>
  </si>
  <si>
    <t>2160 · Payroll Withholdings:2160-A · Employee Voluntary Benefits:2160-20 · Life Spouse</t>
  </si>
  <si>
    <t>2160 · Payroll Withholdings:2160-A · Employee Voluntary Benefits:2160-22 · ADD Ind</t>
  </si>
  <si>
    <t>2160 · Payroll Withholdings:2160-A · Employee Voluntary Benefits:2160-23 · ADD Spouse</t>
  </si>
  <si>
    <t>2200 · Deferred revenue:Deferred Revenue - Transportati</t>
  </si>
  <si>
    <t>2200 · Deferred revenue:Deferred Revenue Athletics Sch</t>
  </si>
  <si>
    <t>Net cash provided by Operating Activities</t>
  </si>
  <si>
    <t>INVESTING ACTIVITIES</t>
  </si>
  <si>
    <t>1500 · Fixed Assets:1560 · Computer Hardware</t>
  </si>
  <si>
    <t>1500 · Fixed Assets:1570 · Computer Software</t>
  </si>
  <si>
    <t>1600 · Accumulated Depreciation:1605 · Accum Depr - Building</t>
  </si>
  <si>
    <t>1600 · Accumulated Depreciation:1630 · Accum. Depr - Leasehold Improve</t>
  </si>
  <si>
    <t>1600 · Accumulated Depreciation:1635 · Accumulated Depreciation - LI</t>
  </si>
  <si>
    <t>1600 · Accumulated Depreciation:1640 · Accum. Depr. - Furniture</t>
  </si>
  <si>
    <t>1600 · Accumulated Depreciation:1650 · Accum. Depr. - Equipment</t>
  </si>
  <si>
    <t>1600 · Accumulated Depreciation:1660 · Accum. Depr. -Computer Hardware</t>
  </si>
  <si>
    <t>1600 · Accumulated Depreciation:1670 · Accum. Depr. -ComoputerSoftware</t>
  </si>
  <si>
    <t>1600 · Accumulated Depreciation:1680 · Accum. Depr. - Lab Equipment</t>
  </si>
  <si>
    <t>Net cash provided by Investing Activities</t>
  </si>
  <si>
    <t>Net cash increase for period</t>
  </si>
  <si>
    <t>Cash at beginning of period</t>
  </si>
  <si>
    <t>Cash at end of period</t>
  </si>
  <si>
    <t xml:space="preserve"> P r e l i m i n a r y    F Y 2 0    C h a r t e r   S c h o o l   F T E   a n d   T u i t i o n   (Q 3)</t>
  </si>
  <si>
    <t>June 30, 2020</t>
  </si>
  <si>
    <t>2160 · Payroll Withholdings:2160-30 · Union Dues</t>
  </si>
  <si>
    <t>2200 · Deferred revenue:Deferred Revenue - 248 Grant</t>
  </si>
  <si>
    <t>1500 · Fixed Assets:1540 · Furniture:1540-2 · Classroom Furniture</t>
  </si>
  <si>
    <t xml:space="preserve"> P r o j e c t e d    F Y 2 1    C h a r t e r   S c h o o l   F T E   a n d   T u i t i o n   (Q 1) ( e )</t>
  </si>
  <si>
    <t>TOTAL
PAYMENT
TO
CHARTER</t>
  </si>
  <si>
    <t>STATE TOTAL</t>
  </si>
  <si>
    <t>TOTAL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</si>
  <si>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</si>
  <si>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</si>
  <si>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</si>
  <si>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</si>
  <si>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</si>
  <si>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</si>
  <si>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</si>
  <si>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</si>
  <si>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</si>
  <si>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</si>
  <si>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</si>
  <si>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</si>
  <si>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</si>
  <si>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Income</t>
  </si>
  <si>
    <t>4000 · Tuition</t>
  </si>
  <si>
    <t>4050 · Grants &amp; Donations</t>
  </si>
  <si>
    <t>4055 · Annual Giving</t>
  </si>
  <si>
    <t>4181 · Misc Income</t>
  </si>
  <si>
    <t>4200 · Nutrition Income</t>
  </si>
  <si>
    <t>4210 · Rental Income</t>
  </si>
  <si>
    <t>4300-01 · Student Program Income</t>
  </si>
  <si>
    <t>4300-02 · Athletic Program Income</t>
  </si>
  <si>
    <t>4300-08 · Student Transportation Income</t>
  </si>
  <si>
    <t>Gross Profit</t>
  </si>
  <si>
    <t>Expense</t>
  </si>
  <si>
    <t>50000 · Salaries</t>
  </si>
  <si>
    <t>50015 · Payroll Taxes &amp; Fringe Benefits</t>
  </si>
  <si>
    <t>50018 · Grants Expenses</t>
  </si>
  <si>
    <t>50020 · Professional Development</t>
  </si>
  <si>
    <t>52010 · Instructional Supplies &amp; Equip</t>
  </si>
  <si>
    <t>52050 · Student Program Exp</t>
  </si>
  <si>
    <t>52060 · Nutrition Exp</t>
  </si>
  <si>
    <t>52070 · Athletic Expense</t>
  </si>
  <si>
    <t>52080 · Student Transportation Exp</t>
  </si>
  <si>
    <t>54010 · Lease. CAM and Taxes</t>
  </si>
  <si>
    <t>54030 · Facilities</t>
  </si>
  <si>
    <t>54050 · Utility</t>
  </si>
  <si>
    <t>55005 · IT</t>
  </si>
  <si>
    <t>55006 · Auditor</t>
  </si>
  <si>
    <t>55007 · Legal Expense</t>
  </si>
  <si>
    <t>55010 · Other Operating Costs</t>
  </si>
  <si>
    <t>5711 · Depreciation Expense</t>
  </si>
  <si>
    <t>Capital Assets</t>
  </si>
  <si>
    <t>FYE 2021</t>
  </si>
  <si>
    <t>HARDWARE FIXED ASSETS</t>
  </si>
  <si>
    <t>Access points, subscriptions/licenses, enginnering services</t>
  </si>
  <si>
    <t>e-rate eligible</t>
  </si>
  <si>
    <t>Chromebook Carts incl wiring and delivery</t>
  </si>
  <si>
    <t xml:space="preserve">Replace 3 of our oldest carts (Rooms 317, 404, 804) Purchase additional carts (110, 203, 319, 508, 601, 605, 808) </t>
  </si>
  <si>
    <t>Firewall</t>
  </si>
  <si>
    <t>Laptop Cart incl wiring and delivery</t>
  </si>
  <si>
    <t>Math</t>
  </si>
  <si>
    <t>Staff Laptops - 45</t>
  </si>
  <si>
    <t>IT - About one third of staff receive a new laptop every year. They are on a 3 year rotation.</t>
  </si>
  <si>
    <t>Computer Lab 213 Denise Stanley</t>
  </si>
  <si>
    <t>Computer Science</t>
  </si>
  <si>
    <t>Projector Upgrades</t>
  </si>
  <si>
    <t>10 new projector installs, 1 move</t>
  </si>
  <si>
    <t>Simplivity Server Solution (purchased July 2019, replace in 2024)</t>
  </si>
  <si>
    <t>New local server solution with total redunduncy, 1 box in LS and 1 box in US</t>
  </si>
  <si>
    <t>Total Computer Hardware Fixed Assets</t>
  </si>
  <si>
    <t xml:space="preserve">assembly chairs </t>
  </si>
  <si>
    <t>Handicapped doors/199 Forest</t>
  </si>
  <si>
    <t>Paving Repairs</t>
  </si>
  <si>
    <t>Total Facilities Fixed Assets</t>
  </si>
  <si>
    <t>2200 · Deferred revenue:Deferred Revenue - Perez, Joe</t>
  </si>
  <si>
    <t>F Y 2 0    C h a r t e r   S c h o o l   F T E   a n d   T u i t i o n   (Q 4)</t>
  </si>
  <si>
    <t>Completed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</si>
  <si>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</si>
  <si>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</si>
  <si>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</si>
  <si>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</si>
  <si>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</si>
  <si>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</si>
  <si>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</si>
  <si>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</si>
  <si>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</si>
  <si>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</si>
  <si>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</si>
  <si>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</si>
  <si>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FC 336 Grant</t>
  </si>
  <si>
    <t>SPED 240</t>
  </si>
  <si>
    <t>Title 1 Grant</t>
  </si>
  <si>
    <t>Title IIA</t>
  </si>
  <si>
    <t>Title IV</t>
  </si>
  <si>
    <t>4450 · Fundraising/Donations/Other</t>
  </si>
  <si>
    <t>4901-1 · In-kind Contribution</t>
  </si>
  <si>
    <t>4906 · Grants - Private</t>
  </si>
  <si>
    <t>Total 4450 · Fundraising/Donations/Other</t>
  </si>
  <si>
    <t>Total 4050 · Grants &amp; Donations</t>
  </si>
  <si>
    <t>4905 · Investment Income</t>
  </si>
  <si>
    <t>4181 · Misc Income - Other</t>
  </si>
  <si>
    <t>Total 4181 · Misc Income</t>
  </si>
  <si>
    <t>4005-9 · Leadership Clubs</t>
  </si>
  <si>
    <t>4005 · Competition Clubs</t>
  </si>
  <si>
    <t>4300-10 · Testing and Assessment</t>
  </si>
  <si>
    <t>4300-2 · Interest Clubs</t>
  </si>
  <si>
    <t>4300-26 · Prom</t>
  </si>
  <si>
    <t>4300-3 · Summer School</t>
  </si>
  <si>
    <t>4300-4 · Homework/Media Club</t>
  </si>
  <si>
    <t>4300-6 · Field Trip</t>
  </si>
  <si>
    <t>4910 · Senior Activites</t>
  </si>
  <si>
    <t>4300-01 · Student Program Income - Other</t>
  </si>
  <si>
    <t>Total 4300-01 · Student Program Income</t>
  </si>
  <si>
    <t>4400 · Contr. In-Kind - Transportation</t>
  </si>
  <si>
    <t>4901-2 · In-Kind MTRS</t>
  </si>
  <si>
    <t>9996 · Fund Transfer Income</t>
  </si>
  <si>
    <t>49998 · Substitution Department</t>
  </si>
  <si>
    <t>500002 · Homeroom</t>
  </si>
  <si>
    <t>50001 · Administrative Salaries &amp; Wages</t>
  </si>
  <si>
    <t>5012 · Executive Admin</t>
  </si>
  <si>
    <t>5021 · Admin Support Department</t>
  </si>
  <si>
    <t>Total 50001 · Administrative Salaries &amp; Wages</t>
  </si>
  <si>
    <t>50002 · Guidance Salaries &amp; Wages</t>
  </si>
  <si>
    <t>5120 · Guidance Department</t>
  </si>
  <si>
    <t>Total 50002 · Guidance Salaries &amp; Wages</t>
  </si>
  <si>
    <t>50003 · Instructional Salaries &amp; Wages</t>
  </si>
  <si>
    <t>INSTRUCTIONAL LEADERS</t>
  </si>
  <si>
    <t>1215011 · Educational Department Heads</t>
  </si>
  <si>
    <t>Total INSTRUCTIONAL LEADERS</t>
  </si>
  <si>
    <t>49999 · Special Education</t>
  </si>
  <si>
    <t>Special Education Assistant</t>
  </si>
  <si>
    <t>5043 · Salary-SPED Para's</t>
  </si>
  <si>
    <t>5044 · Special Education Teachers</t>
  </si>
  <si>
    <t>5055 · Special Education Psychologist</t>
  </si>
  <si>
    <t>5057 · SPED - Adjustment Conselors</t>
  </si>
  <si>
    <t>Total 49999 · Special Education</t>
  </si>
  <si>
    <t>5032 · Math Department</t>
  </si>
  <si>
    <t>5097 · History Department</t>
  </si>
  <si>
    <t>5098 · English Department</t>
  </si>
  <si>
    <t>5099 · Science</t>
  </si>
  <si>
    <t>5100 · Art</t>
  </si>
  <si>
    <t>5102 · Computer Science</t>
  </si>
  <si>
    <t>5103 · PE Department</t>
  </si>
  <si>
    <t>5105 · Foreign Language Department</t>
  </si>
  <si>
    <t>Total 50003 · Instructional Salaries &amp; Wages</t>
  </si>
  <si>
    <t>50005 · Student Services Wages</t>
  </si>
  <si>
    <t>5083 · Health Office</t>
  </si>
  <si>
    <t>5087 · Food Services</t>
  </si>
  <si>
    <t>Total 50005 · Student Services Wages</t>
  </si>
  <si>
    <t>50006 · Operations Salaries &amp; Wages</t>
  </si>
  <si>
    <t>5011-1 · IT Department</t>
  </si>
  <si>
    <t>5011 · Safety/Traffic Guards</t>
  </si>
  <si>
    <t>5084-3 · Facility Department</t>
  </si>
  <si>
    <t>Total 50006 · Operations Salaries &amp; Wages</t>
  </si>
  <si>
    <t>50008 · Stipend</t>
  </si>
  <si>
    <t>50000 · Salaries - Other</t>
  </si>
  <si>
    <t>Total 50000 · Salaries</t>
  </si>
  <si>
    <t>50010 · Health Insurance</t>
  </si>
  <si>
    <t>5225-1 · Cobra</t>
  </si>
  <si>
    <t>5225-5 · Medical Ins. -Employer</t>
  </si>
  <si>
    <t>Total 50010 · Health Insurance</t>
  </si>
  <si>
    <t>50011 · Other Employee Benefits</t>
  </si>
  <si>
    <t>5225-15 · Vision Expense</t>
  </si>
  <si>
    <t>5225-2 · Dental Ins. - Employer</t>
  </si>
  <si>
    <t>5225-4 · HRA Reimbursement</t>
  </si>
  <si>
    <t>5225-7 · STD,LTD, LIFE &amp; ADD</t>
  </si>
  <si>
    <t>5225-9 · Benefit Participant Fees</t>
  </si>
  <si>
    <t>50011 · Other Employee Benefits - Other</t>
  </si>
  <si>
    <t>Total 50011 · Other Employee Benefits</t>
  </si>
  <si>
    <t>5250-10 · FPLA Expense - ER</t>
  </si>
  <si>
    <t>5250-5 · Medicare Employer</t>
  </si>
  <si>
    <t>5250-7 · Social Security Employer</t>
  </si>
  <si>
    <t>5250-8 · Unemployment - MA</t>
  </si>
  <si>
    <t>5250-9 · Mass Health insurance</t>
  </si>
  <si>
    <t>5301-8 · Payroll processing</t>
  </si>
  <si>
    <t>Total 50015 · Payroll Taxes &amp; Fringe Benefits</t>
  </si>
  <si>
    <t>5402-Prof. Develop., Instruct.</t>
  </si>
  <si>
    <t>50025 · Staff Travel Expense</t>
  </si>
  <si>
    <t>5791-3 · Mileage</t>
  </si>
  <si>
    <t>5791-5 · Tolls</t>
  </si>
  <si>
    <t>5791-6 · Lodging</t>
  </si>
  <si>
    <t>Total 50025 · Staff Travel Expense</t>
  </si>
  <si>
    <t>5404 · Tuition Reimbursement</t>
  </si>
  <si>
    <t>Total 50020 · Professional Development</t>
  </si>
  <si>
    <t>5413 · Health Office</t>
  </si>
  <si>
    <t>5432 · Instruct. Supplies &amp; Mate</t>
  </si>
  <si>
    <t>5432-5 · SPED Supplies &amp; Mater.</t>
  </si>
  <si>
    <t>5312-3 · SPED Consultants</t>
  </si>
  <si>
    <t>5312-3C · SPED Consultants - Other</t>
  </si>
  <si>
    <t>5312-3 · SPED Consultants - Other</t>
  </si>
  <si>
    <t>Total 5312-3 · SPED Consultants</t>
  </si>
  <si>
    <t>5312-4 · Registrar Supplies and Material</t>
  </si>
  <si>
    <t>5841-2 · Student Recruitment</t>
  </si>
  <si>
    <t>5312-4 · Registrar Supplies and Material - Other</t>
  </si>
  <si>
    <t>Total 5312-4 · Registrar Supplies and Material</t>
  </si>
  <si>
    <t>5432-5 · SPED Supplies &amp; Mater. - Other</t>
  </si>
  <si>
    <t>Total 5432-5 · SPED Supplies &amp; Mater.</t>
  </si>
  <si>
    <t>5432-6 · Supplies and Materials</t>
  </si>
  <si>
    <t>Art</t>
  </si>
  <si>
    <t>ELL Supplies and Materials</t>
  </si>
  <si>
    <t>English</t>
  </si>
  <si>
    <t>Foreign Language</t>
  </si>
  <si>
    <t>Guidance</t>
  </si>
  <si>
    <t>FC336 Expense</t>
  </si>
  <si>
    <t>Guidance - Other</t>
  </si>
  <si>
    <t>Total Guidance</t>
  </si>
  <si>
    <t>History</t>
  </si>
  <si>
    <t>Mathematics</t>
  </si>
  <si>
    <t>PE</t>
  </si>
  <si>
    <t>Reading</t>
  </si>
  <si>
    <t>Research</t>
  </si>
  <si>
    <t>Science</t>
  </si>
  <si>
    <t>5432-6 · Supplies and Materials - Other</t>
  </si>
  <si>
    <t>Total 5432-6 · Supplies and Materials</t>
  </si>
  <si>
    <t>5432-8 · Textbooks</t>
  </si>
  <si>
    <t>Foreign Lang.</t>
  </si>
  <si>
    <t>Total 5432-8 · Textbooks</t>
  </si>
  <si>
    <t>5432 · Instruct. Supplies &amp; Mate - Other</t>
  </si>
  <si>
    <t>Total 5432 · Instruct. Supplies &amp; Mate</t>
  </si>
  <si>
    <t>Total 52010 · Instructional Supplies &amp; Equip</t>
  </si>
  <si>
    <t>5803 · Student  Programs</t>
  </si>
  <si>
    <t>5858 · Field Trip</t>
  </si>
  <si>
    <t>5860 · Senior Activities</t>
  </si>
  <si>
    <t>5863 · Prom</t>
  </si>
  <si>
    <t>5803 · Student  Programs - Other</t>
  </si>
  <si>
    <t>Total 5803 · Student  Programs</t>
  </si>
  <si>
    <t>5844 · Programs/Clubs</t>
  </si>
  <si>
    <t>5798 · Miscellaneous Program Expenses</t>
  </si>
  <si>
    <t>5844-1 · Leadership Clubs</t>
  </si>
  <si>
    <t>5844-2 · Competition Clubs</t>
  </si>
  <si>
    <t>5844-3 · Interest Clubs</t>
  </si>
  <si>
    <t>Total 5844 · Programs/Clubs</t>
  </si>
  <si>
    <t>5952 · Testing &amp; Assessment</t>
  </si>
  <si>
    <t>Total 52050 · Student Program Exp</t>
  </si>
  <si>
    <t>5823 · Misc Food Services</t>
  </si>
  <si>
    <t>5823-1 · Lunch / Food Services</t>
  </si>
  <si>
    <t>5823 · Misc Food Services - Other</t>
  </si>
  <si>
    <t>Total 5823 · Misc Food Services</t>
  </si>
  <si>
    <t>Total 52060 · Nutrition Exp</t>
  </si>
  <si>
    <t>Forekicks- Athletic Facilities</t>
  </si>
  <si>
    <t>5833 · Athletics</t>
  </si>
  <si>
    <t>5833-1 · Athletics</t>
  </si>
  <si>
    <t>5833-3 · Reimbursed Expense -Athletics</t>
  </si>
  <si>
    <t>5833 · Athletics - Other</t>
  </si>
  <si>
    <t>Total 5833 · Athletics</t>
  </si>
  <si>
    <t>52070 · Athletic Expense - Other</t>
  </si>
  <si>
    <t>Total 52070 · Athletic Expense</t>
  </si>
  <si>
    <t>5310-2 · Gas for School Buses</t>
  </si>
  <si>
    <t>5773-1 · Transportation for Athletics</t>
  </si>
  <si>
    <t>5773-2 · Bus for Student Activities</t>
  </si>
  <si>
    <t>5773-3 · Student Bus</t>
  </si>
  <si>
    <t>5773 · Students Transportation</t>
  </si>
  <si>
    <t>52080 · Student Transportation Exp - Other</t>
  </si>
  <si>
    <t>Total 52080 · Student Transportation Exp</t>
  </si>
  <si>
    <t>5513 · Lease -Build./ Grounds</t>
  </si>
  <si>
    <t>Lease</t>
  </si>
  <si>
    <t>Real Estate Tax</t>
  </si>
  <si>
    <t>Total 5513 · Lease -Build./ Grounds</t>
  </si>
  <si>
    <t>5514-3 · CAM-Main &amp; Rep Landlord-</t>
  </si>
  <si>
    <t>Total 54010 · Lease. CAM and Taxes</t>
  </si>
  <si>
    <t>5514-1 · Custodian Services</t>
  </si>
  <si>
    <t>5514-11 · Rubbish Removal</t>
  </si>
  <si>
    <t>5514-13 · Furniture</t>
  </si>
  <si>
    <t>5514-14 · Storage</t>
  </si>
  <si>
    <t>5514-2 · Facility Contracted Sevices</t>
  </si>
  <si>
    <t>5514-20 · Snow Removal 199-201</t>
  </si>
  <si>
    <t>5514-4 · Facility Supplies</t>
  </si>
  <si>
    <t>5514-7 · Security</t>
  </si>
  <si>
    <t>5514-8 · Janitorial Supplies</t>
  </si>
  <si>
    <t>5515 · 165 Forest CAM</t>
  </si>
  <si>
    <t>5520 · SMOC Cam</t>
  </si>
  <si>
    <t>5515 · 165 Forest CAM - Other</t>
  </si>
  <si>
    <t>Total 5515 · 165 Forest CAM</t>
  </si>
  <si>
    <t>5614 · Rent/Lease Equipment &amp; Supplies</t>
  </si>
  <si>
    <t>5614-1 · Lease Office Equipment</t>
  </si>
  <si>
    <t>Total 5614 · Rent/Lease Equipment &amp; Supplies</t>
  </si>
  <si>
    <t>Total 54030 · Facilities</t>
  </si>
  <si>
    <t>Gas, Electricity, Phone, Water</t>
  </si>
  <si>
    <t>5554-1 · Electricity</t>
  </si>
  <si>
    <t>5554-2 · Gas</t>
  </si>
  <si>
    <t>5554-3 · Telephone</t>
  </si>
  <si>
    <t>Total Gas, Electricity, Phone, Water</t>
  </si>
  <si>
    <t>Total 54050 · Utility</t>
  </si>
  <si>
    <t>5301-4 · Internet</t>
  </si>
  <si>
    <t>5452-1 · Computer Supplies &amp; Repr</t>
  </si>
  <si>
    <t>5452-2 · Information Technology &amp; Softwa</t>
  </si>
  <si>
    <t>5504-2 · Rediker Maint</t>
  </si>
  <si>
    <t>Total 55005 · IT</t>
  </si>
  <si>
    <t>5301-1 · Auditors</t>
  </si>
  <si>
    <t>Total 55006 · Auditor</t>
  </si>
  <si>
    <t>5301-6 · Legal</t>
  </si>
  <si>
    <t>Total 55007 · Legal Expense</t>
  </si>
  <si>
    <t>53000 · Non Instructional Supplies</t>
  </si>
  <si>
    <t>5431-2 · Water/ Coffee Expenses</t>
  </si>
  <si>
    <t>5431-3 · Printer Toner</t>
  </si>
  <si>
    <t>5431-4 · Office supplies</t>
  </si>
  <si>
    <t>5431-5 · Postage/shipping</t>
  </si>
  <si>
    <t>5431-6 · Copy paper/supplies</t>
  </si>
  <si>
    <t>5431-8 · Health Office</t>
  </si>
  <si>
    <t>Total 53000 · Non Instructional Supplies</t>
  </si>
  <si>
    <t>5301 · Business Office Operating Costs</t>
  </si>
  <si>
    <t>5750 · Fees / Bank Fees/ School Store</t>
  </si>
  <si>
    <t>Total 5301 · Business Office Operating Costs</t>
  </si>
  <si>
    <t>54080 · Insurance Expense</t>
  </si>
  <si>
    <t>5885-1 · Cyber Liability</t>
  </si>
  <si>
    <t>5885-3 · International Travel</t>
  </si>
  <si>
    <t>5885-8 · General Liability</t>
  </si>
  <si>
    <t>5885-9 · Workers Compensation</t>
  </si>
  <si>
    <t>Total 54080 · Insurance Expense</t>
  </si>
  <si>
    <t>5841 · Advertising &amp; Marketing</t>
  </si>
  <si>
    <t>5999 · Operating Expenses</t>
  </si>
  <si>
    <t>5403 · Events</t>
  </si>
  <si>
    <t>5421 · Dues &amp; Memberships</t>
  </si>
  <si>
    <t>5999 · Operating Expenses - Other</t>
  </si>
  <si>
    <t>Total 5999 · Operating Expenses</t>
  </si>
  <si>
    <t>Total 55010 · Other Operating Costs</t>
  </si>
  <si>
    <t>5701 · Deprec.Equipment</t>
  </si>
  <si>
    <t>5703 · Depreciation-Furniture</t>
  </si>
  <si>
    <t>5704 · Depreciation- LI</t>
  </si>
  <si>
    <t>5705 · Deprec. Computers</t>
  </si>
  <si>
    <t>5706 · Depreciation- Software</t>
  </si>
  <si>
    <t>5708 · Depreciation Expense - Building</t>
  </si>
  <si>
    <t>5711 · Depreciation Expense - Other</t>
  </si>
  <si>
    <t>Total 5711 · Depreciation Expense</t>
  </si>
  <si>
    <t>6000 · MTRS Expense</t>
  </si>
  <si>
    <t>In Kind MTRS Expense</t>
  </si>
  <si>
    <t>6000 · MTRS Expense - Other</t>
  </si>
  <si>
    <t>Total 6000 · MTRS Expense</t>
  </si>
  <si>
    <t>1101 · Due from Foundation</t>
  </si>
  <si>
    <t>Proposed Revised Budget 2020-2021</t>
  </si>
  <si>
    <t xml:space="preserve"> P r e l i m i n a r y    F Y 2 1    C h a r t e r   S c h o o l   F T E   a n d   T u i t i o n   (Q 2)</t>
  </si>
  <si>
    <t xml:space="preserve"> P R I V A T E / H O M E S C H O O L E D</t>
  </si>
  <si>
    <t>State Tuit 
Sibling FTE</t>
  </si>
  <si>
    <t>Sibling Base Tuition Payment</t>
  </si>
  <si>
    <t>Sibling
Transp</t>
  </si>
  <si>
    <t>Sibling
Facilities Tuition</t>
  </si>
  <si>
    <t>Total NSS Sibling Tuition</t>
  </si>
  <si>
    <t>Priv/HS FTE</t>
  </si>
  <si>
    <t>Priv/HS Base Payment</t>
  </si>
  <si>
    <t>Priv/HS Transp</t>
  </si>
  <si>
    <t>Priv/HS Facilities Tuition</t>
  </si>
  <si>
    <t>Total
Priv/HS
Tuition</t>
  </si>
  <si>
    <t>x</t>
  </si>
  <si>
    <t>2160 · Payroll Withholdings:2160-28 · Healthcare Savings - HSA</t>
  </si>
  <si>
    <t>2160 · Payroll Withholdings:2160-A · Employee Voluntary Benefits:2160-03 · DDC C2</t>
  </si>
  <si>
    <t>2160 · Payroll Withholdings:2160-A · Employee Voluntary Benefits:2160-07 · FSA</t>
  </si>
  <si>
    <t>2200 · Deferred revenue:Deferred revenue class of 2021</t>
  </si>
  <si>
    <t>2200 · Deferred revenue:Deferred Revenue class of 2022</t>
  </si>
  <si>
    <t>1500 · Fixed Assets:1550 · Equipment</t>
  </si>
  <si>
    <t>2160 · Payroll Withholdings:2160-04 · Dental Ins.Employee</t>
  </si>
  <si>
    <t>2160 · Payroll Withholdings:2160-10 · Medical Ins.Employee</t>
  </si>
  <si>
    <t>2160 · Payroll Withholdings:2160-A · Employee Voluntary Benefits:2160-42 · Vision</t>
  </si>
  <si>
    <t>2160 · Payroll Withholdings:2160-T · Payroll Tax Liability:2160-25 · MA Family Leave Tax</t>
  </si>
  <si>
    <t>2160 · Payroll Withholdings:2160-T · Payroll Tax Liability:2160-26 · MA Medical Leave</t>
  </si>
  <si>
    <t>For the Month of February 2021</t>
  </si>
  <si>
    <t>Feb 2021 Budget</t>
  </si>
  <si>
    <t>July-Feb 2021</t>
  </si>
  <si>
    <t>July - Feb 2021 Budget</t>
  </si>
  <si>
    <t>2/28/20</t>
  </si>
  <si>
    <t>2/28/21</t>
  </si>
  <si>
    <t>Balance Sheet as of 2/28/21</t>
  </si>
  <si>
    <t>To reflect expected Grant at 6/30/21</t>
  </si>
  <si>
    <t xml:space="preserve">To reflect Expected Annual Giving </t>
  </si>
  <si>
    <t>Anticipated Food Services</t>
  </si>
  <si>
    <t>Anticipated Student Program Income</t>
  </si>
  <si>
    <t>Anticipated Athletic Revenue</t>
  </si>
  <si>
    <t>Anticipated Professional Development</t>
  </si>
  <si>
    <t>Anticipated Student Program Expense</t>
  </si>
  <si>
    <t>Anticipated Transportation Exp</t>
  </si>
  <si>
    <t>Covered by State Grant</t>
  </si>
  <si>
    <t>Anticipated Instr. Sup</t>
  </si>
  <si>
    <t>Anticipated Facilities</t>
  </si>
  <si>
    <t>Includes and aje for Forekicks</t>
  </si>
  <si>
    <t>Jul '20 - Feb 21</t>
  </si>
  <si>
    <t>2054 · Capital One Credit Card</t>
  </si>
  <si>
    <t>2160 · Payroll Withholdings:2160-13 · MTRS</t>
  </si>
  <si>
    <t>2160 · Payroll Withholdings:2160-14 · MTRS Over 30K</t>
  </si>
  <si>
    <t xml:space="preserve">Reduced by substitution, food services, traffic and personnel changes </t>
  </si>
  <si>
    <t>Reduced by % of reduction in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</si>
</sst>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_);\(#,##0.0\)"/>
    <numFmt numFmtId="170" formatCode="#,##0.00;\-#,##0.00"/>
    <numFmt numFmtId="171" formatCode="0_);\(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2"/>
      <color theme="2" tint="-9.9978637043366805E-2"/>
      <name val="Calibri"/>
      <family val="2"/>
    </font>
    <font>
      <b/>
      <sz val="12"/>
      <color theme="2"/>
      <name val="Calibri"/>
      <family val="2"/>
    </font>
    <font>
      <b/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name val="Arial"/>
      <family val="2"/>
    </font>
    <font>
      <sz val="9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sz val="10"/>
      <color rgb="FFD2E4E3"/>
      <name val="Calibri"/>
      <family val="2"/>
    </font>
    <font>
      <sz val="8"/>
      <color rgb="FFD2E4E3"/>
      <name val="Calibri"/>
      <family val="2"/>
    </font>
    <font>
      <sz val="11"/>
      <color indexed="9"/>
      <name val="Calibri"/>
      <family val="2"/>
    </font>
    <font>
      <b/>
      <sz val="20"/>
      <color theme="2"/>
      <name val="Calibri"/>
      <family val="2"/>
    </font>
    <font>
      <sz val="14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22"/>
      <name val="Calibri"/>
      <family val="2"/>
    </font>
    <font>
      <sz val="22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6"/>
      <name val="Century Gothic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8"/>
      <name val="Arial"/>
      <family val="2"/>
    </font>
    <font>
      <sz val="1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9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4E3"/>
        <bgColor indexed="64"/>
      </patternFill>
    </fill>
    <fill>
      <patternFill patternType="solid">
        <fgColor rgb="FFBED8D7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8AB00"/>
      </top>
      <bottom/>
      <diagonal/>
    </border>
    <border>
      <left/>
      <right style="thin">
        <color rgb="FFB8AB00"/>
      </right>
      <top style="thin">
        <color rgb="FFB8AB00"/>
      </top>
      <bottom/>
      <diagonal/>
    </border>
    <border>
      <left/>
      <right/>
      <top/>
      <bottom style="thin">
        <color rgb="FFB8AB00"/>
      </bottom>
      <diagonal/>
    </border>
    <border>
      <left/>
      <right style="thin">
        <color rgb="FFB8AB00"/>
      </right>
      <top/>
      <bottom style="thin">
        <color rgb="FFB8AB00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5" fillId="0" borderId="0"/>
    <xf numFmtId="0" fontId="8" fillId="0" borderId="0"/>
    <xf numFmtId="43" fontId="15" fillId="0" borderId="0" applyFont="0" applyFill="0" applyBorder="0" applyAlignment="0" applyProtection="0"/>
    <xf numFmtId="0" fontId="8" fillId="0" borderId="0"/>
    <xf numFmtId="0" fontId="9" fillId="0" borderId="0"/>
  </cellStyleXfs>
  <cellXfs count="487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2" fontId="2" fillId="0" borderId="1" xfId="1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2" fontId="3" fillId="3" borderId="1" xfId="1" applyNumberFormat="1" applyFont="1" applyFill="1" applyBorder="1" applyAlignment="1">
      <alignment horizontal="center" wrapText="1"/>
    </xf>
    <xf numFmtId="9" fontId="3" fillId="3" borderId="1" xfId="2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2" fontId="4" fillId="0" borderId="1" xfId="1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2" fontId="5" fillId="3" borderId="1" xfId="1" applyNumberFormat="1" applyFont="1" applyFill="1" applyBorder="1" applyAlignment="1">
      <alignment wrapText="1"/>
    </xf>
    <xf numFmtId="42" fontId="4" fillId="3" borderId="1" xfId="1" applyNumberFormat="1" applyFont="1" applyFill="1" applyBorder="1" applyAlignment="1">
      <alignment wrapText="1"/>
    </xf>
    <xf numFmtId="9" fontId="5" fillId="3" borderId="1" xfId="2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2" fontId="4" fillId="0" borderId="1" xfId="1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2" fontId="2" fillId="4" borderId="1" xfId="1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2" fontId="0" fillId="0" borderId="0" xfId="0" applyNumberFormat="1"/>
    <xf numFmtId="9" fontId="5" fillId="4" borderId="1" xfId="2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7" fontId="2" fillId="0" borderId="1" xfId="1" applyNumberFormat="1" applyFont="1" applyBorder="1" applyAlignment="1">
      <alignment horizontal="center" wrapText="1"/>
    </xf>
    <xf numFmtId="0" fontId="0" fillId="0" borderId="0" xfId="0"/>
    <xf numFmtId="9" fontId="0" fillId="0" borderId="0" xfId="2" applyFont="1"/>
    <xf numFmtId="0" fontId="10" fillId="0" borderId="0" xfId="5" applyFont="1" applyAlignment="1">
      <alignment horizontal="left" vertic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" fillId="0" borderId="0" xfId="6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4" fillId="0" borderId="0" xfId="7" applyFont="1" applyBorder="1" applyAlignment="1">
      <alignment horizontal="left" vertical="center"/>
    </xf>
    <xf numFmtId="0" fontId="16" fillId="0" borderId="0" xfId="8" applyFont="1" applyBorder="1" applyAlignment="1">
      <alignment horizontal="center"/>
    </xf>
    <xf numFmtId="0" fontId="16" fillId="0" borderId="0" xfId="8" applyFont="1" applyFill="1" applyBorder="1" applyAlignment="1">
      <alignment horizontal="center"/>
    </xf>
    <xf numFmtId="0" fontId="17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4" fillId="7" borderId="2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8" xfId="6" applyFont="1" applyBorder="1" applyAlignment="1">
      <alignment horizontal="center" vertical="center"/>
    </xf>
    <xf numFmtId="0" fontId="30" fillId="9" borderId="5" xfId="0" applyFont="1" applyFill="1" applyBorder="1" applyAlignment="1">
      <alignment horizontal="left" vertical="center"/>
    </xf>
    <xf numFmtId="0" fontId="30" fillId="9" borderId="3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2" fillId="8" borderId="7" xfId="7" applyFont="1" applyFill="1" applyBorder="1" applyAlignment="1">
      <alignment horizontal="center" wrapText="1"/>
    </xf>
    <xf numFmtId="0" fontId="32" fillId="8" borderId="4" xfId="7" applyFont="1" applyFill="1" applyBorder="1" applyAlignment="1">
      <alignment horizontal="center" wrapText="1"/>
    </xf>
    <xf numFmtId="0" fontId="32" fillId="0" borderId="0" xfId="7" applyFont="1" applyFill="1" applyBorder="1" applyAlignment="1">
      <alignment horizontal="right" wrapText="1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8" xfId="6" applyFont="1" applyBorder="1" applyAlignment="1">
      <alignment horizontal="center" vertical="center"/>
    </xf>
    <xf numFmtId="0" fontId="36" fillId="11" borderId="5" xfId="0" applyFont="1" applyFill="1" applyBorder="1" applyAlignment="1">
      <alignment horizontal="center" wrapText="1"/>
    </xf>
    <xf numFmtId="0" fontId="36" fillId="11" borderId="3" xfId="0" applyFont="1" applyFill="1" applyBorder="1" applyAlignment="1">
      <alignment horizontal="right" wrapText="1" indent="1"/>
    </xf>
    <xf numFmtId="0" fontId="36" fillId="12" borderId="1" xfId="0" applyFont="1" applyFill="1" applyBorder="1" applyAlignment="1">
      <alignment horizontal="right" wrapText="1" indent="1"/>
    </xf>
    <xf numFmtId="0" fontId="35" fillId="0" borderId="0" xfId="6" applyFont="1" applyAlignment="1">
      <alignment horizontal="center" vertical="center"/>
    </xf>
    <xf numFmtId="0" fontId="36" fillId="11" borderId="3" xfId="0" applyFont="1" applyFill="1" applyBorder="1" applyAlignment="1">
      <alignment horizontal="center" wrapText="1"/>
    </xf>
    <xf numFmtId="0" fontId="19" fillId="8" borderId="9" xfId="7" applyFont="1" applyFill="1" applyBorder="1" applyAlignment="1">
      <alignment horizontal="center" wrapText="1"/>
    </xf>
    <xf numFmtId="0" fontId="19" fillId="8" borderId="1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10" xfId="7" applyFont="1" applyFill="1" applyBorder="1" applyAlignment="1">
      <alignment horizontal="center"/>
    </xf>
    <xf numFmtId="0" fontId="19" fillId="8" borderId="11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0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0" fontId="22" fillId="0" borderId="8" xfId="6" applyFont="1" applyBorder="1" applyAlignment="1">
      <alignment horizontal="center" vertical="center"/>
    </xf>
    <xf numFmtId="0" fontId="38" fillId="11" borderId="5" xfId="0" applyFont="1" applyFill="1" applyBorder="1" applyAlignment="1">
      <alignment horizontal="center" wrapText="1"/>
    </xf>
    <xf numFmtId="0" fontId="38" fillId="11" borderId="3" xfId="0" applyFont="1" applyFill="1" applyBorder="1" applyAlignment="1">
      <alignment horizontal="right" wrapText="1" indent="1"/>
    </xf>
    <xf numFmtId="0" fontId="38" fillId="12" borderId="1" xfId="0" applyFont="1" applyFill="1" applyBorder="1" applyAlignment="1">
      <alignment horizontal="right" wrapText="1" indent="1"/>
    </xf>
    <xf numFmtId="0" fontId="37" fillId="0" borderId="0" xfId="6" applyFont="1" applyAlignment="1">
      <alignment horizontal="center"/>
    </xf>
    <xf numFmtId="0" fontId="38" fillId="11" borderId="3" xfId="0" applyFont="1" applyFill="1" applyBorder="1" applyAlignment="1">
      <alignment horizontal="center" wrapText="1"/>
    </xf>
    <xf numFmtId="0" fontId="21" fillId="0" borderId="0" xfId="7" applyFont="1" applyBorder="1" applyAlignment="1">
      <alignment horizontal="center"/>
    </xf>
    <xf numFmtId="0" fontId="21" fillId="0" borderId="0" xfId="7" applyFont="1" applyBorder="1"/>
    <xf numFmtId="164" fontId="21" fillId="0" borderId="12" xfId="7" applyNumberFormat="1" applyFont="1" applyBorder="1" applyAlignment="1">
      <alignment horizontal="center"/>
    </xf>
    <xf numFmtId="164" fontId="21" fillId="0" borderId="0" xfId="7" applyNumberFormat="1" applyFont="1" applyBorder="1" applyAlignment="1">
      <alignment horizontal="center"/>
    </xf>
    <xf numFmtId="164" fontId="21" fillId="0" borderId="13" xfId="7" applyNumberFormat="1" applyFont="1" applyBorder="1" applyAlignment="1">
      <alignment horizontal="center"/>
    </xf>
    <xf numFmtId="40" fontId="21" fillId="0" borderId="0" xfId="7" applyNumberFormat="1" applyFont="1" applyFill="1" applyBorder="1" applyAlignment="1">
      <alignment horizontal="center"/>
    </xf>
    <xf numFmtId="38" fontId="21" fillId="0" borderId="12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right" indent="1"/>
    </xf>
    <xf numFmtId="165" fontId="21" fillId="0" borderId="12" xfId="0" applyNumberFormat="1" applyFont="1" applyBorder="1" applyAlignment="1">
      <alignment horizontal="center"/>
    </xf>
    <xf numFmtId="166" fontId="21" fillId="0" borderId="0" xfId="0" applyNumberFormat="1" applyFont="1" applyBorder="1"/>
    <xf numFmtId="38" fontId="21" fillId="0" borderId="0" xfId="0" applyNumberFormat="1" applyFont="1" applyBorder="1"/>
    <xf numFmtId="38" fontId="21" fillId="0" borderId="13" xfId="0" applyNumberFormat="1" applyFont="1" applyBorder="1"/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9" fontId="41" fillId="0" borderId="0" xfId="0" applyNumberFormat="1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13" xfId="6" applyFont="1" applyBorder="1"/>
    <xf numFmtId="0" fontId="21" fillId="0" borderId="12" xfId="0" applyNumberFormat="1" applyFont="1" applyBorder="1" applyAlignment="1">
      <alignment horizontal="center"/>
    </xf>
    <xf numFmtId="38" fontId="21" fillId="0" borderId="0" xfId="0" applyNumberFormat="1" applyFont="1" applyBorder="1" applyAlignment="1">
      <alignment horizontal="right" indent="1"/>
    </xf>
    <xf numFmtId="38" fontId="21" fillId="6" borderId="0" xfId="0" applyNumberFormat="1" applyFont="1" applyFill="1" applyBorder="1" applyAlignment="1">
      <alignment horizontal="right" indent="1"/>
    </xf>
    <xf numFmtId="38" fontId="21" fillId="6" borderId="8" xfId="0" applyNumberFormat="1" applyFont="1" applyFill="1" applyBorder="1" applyAlignment="1">
      <alignment horizontal="right" indent="1"/>
    </xf>
    <xf numFmtId="0" fontId="37" fillId="0" borderId="0" xfId="6" applyFont="1"/>
    <xf numFmtId="39" fontId="21" fillId="0" borderId="0" xfId="0" applyNumberFormat="1" applyFont="1" applyBorder="1" applyAlignment="1">
      <alignment horizontal="center"/>
    </xf>
    <xf numFmtId="37" fontId="21" fillId="0" borderId="0" xfId="0" applyNumberFormat="1" applyFont="1" applyBorder="1" applyAlignment="1">
      <alignment horizontal="right" indent="1"/>
    </xf>
    <xf numFmtId="0" fontId="37" fillId="0" borderId="0" xfId="7" applyFont="1"/>
    <xf numFmtId="0" fontId="37" fillId="0" borderId="0" xfId="7" applyFont="1" applyAlignment="1">
      <alignment horizontal="center"/>
    </xf>
    <xf numFmtId="0" fontId="37" fillId="0" borderId="0" xfId="7" applyFont="1" applyFill="1" applyBorder="1" applyAlignment="1">
      <alignment horizontal="center"/>
    </xf>
    <xf numFmtId="0" fontId="21" fillId="0" borderId="0" xfId="0" applyFont="1" applyBorder="1"/>
    <xf numFmtId="0" fontId="37" fillId="0" borderId="0" xfId="6" applyFont="1" applyBorder="1"/>
    <xf numFmtId="38" fontId="21" fillId="13" borderId="13" xfId="7" applyNumberFormat="1" applyFont="1" applyFill="1" applyBorder="1" applyAlignment="1">
      <alignment horizontal="center"/>
    </xf>
    <xf numFmtId="38" fontId="12" fillId="0" borderId="0" xfId="0" applyNumberFormat="1" applyFont="1" applyBorder="1"/>
    <xf numFmtId="167" fontId="0" fillId="0" borderId="0" xfId="4" applyNumberFormat="1" applyFont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8" fontId="12" fillId="0" borderId="17" xfId="0" applyNumberFormat="1" applyFont="1" applyBorder="1"/>
    <xf numFmtId="38" fontId="12" fillId="0" borderId="18" xfId="0" applyNumberFormat="1" applyFont="1" applyBorder="1"/>
    <xf numFmtId="0" fontId="0" fillId="0" borderId="17" xfId="0" applyBorder="1"/>
    <xf numFmtId="0" fontId="0" fillId="0" borderId="18" xfId="0" applyBorder="1"/>
    <xf numFmtId="167" fontId="0" fillId="0" borderId="18" xfId="4" applyNumberFormat="1" applyFont="1" applyBorder="1"/>
    <xf numFmtId="38" fontId="0" fillId="0" borderId="18" xfId="0" applyNumberFormat="1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167" fontId="0" fillId="13" borderId="0" xfId="4" applyNumberFormat="1" applyFont="1" applyFill="1"/>
    <xf numFmtId="49" fontId="11" fillId="14" borderId="21" xfId="9" applyNumberFormat="1" applyFont="1" applyFill="1" applyBorder="1" applyAlignment="1" applyProtection="1">
      <alignment horizontal="left" vertical="center" wrapText="1"/>
      <protection locked="0"/>
    </xf>
    <xf numFmtId="49" fontId="11" fillId="14" borderId="21" xfId="9" applyNumberFormat="1" applyFont="1" applyFill="1" applyBorder="1" applyAlignment="1" applyProtection="1">
      <alignment horizontal="center" vertical="center" wrapText="1"/>
      <protection locked="0"/>
    </xf>
    <xf numFmtId="49" fontId="11" fillId="14" borderId="22" xfId="9" applyNumberFormat="1" applyFont="1" applyFill="1" applyBorder="1" applyAlignment="1" applyProtection="1">
      <alignment horizontal="center" vertical="center" wrapText="1"/>
      <protection locked="0"/>
    </xf>
    <xf numFmtId="0" fontId="42" fillId="14" borderId="23" xfId="9" applyFont="1" applyFill="1" applyBorder="1" applyAlignment="1" applyProtection="1">
      <alignment horizontal="center" vertical="center"/>
      <protection locked="0"/>
    </xf>
    <xf numFmtId="49" fontId="43" fillId="14" borderId="24" xfId="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39" fontId="21" fillId="0" borderId="0" xfId="0" applyNumberFormat="1" applyFont="1" applyAlignment="1">
      <alignment horizontal="center"/>
    </xf>
    <xf numFmtId="38" fontId="21" fillId="0" borderId="0" xfId="0" applyNumberFormat="1" applyFont="1" applyAlignment="1">
      <alignment horizontal="center"/>
    </xf>
    <xf numFmtId="0" fontId="11" fillId="15" borderId="25" xfId="9" quotePrefix="1" applyFont="1" applyFill="1" applyBorder="1" applyAlignment="1">
      <alignment horizontal="left" vertical="center" indent="1"/>
    </xf>
    <xf numFmtId="39" fontId="21" fillId="15" borderId="25" xfId="0" applyNumberFormat="1" applyFont="1" applyFill="1" applyBorder="1" applyAlignment="1">
      <alignment horizontal="center"/>
    </xf>
    <xf numFmtId="37" fontId="21" fillId="15" borderId="25" xfId="0" applyNumberFormat="1" applyFont="1" applyFill="1" applyBorder="1" applyAlignment="1">
      <alignment horizontal="center"/>
    </xf>
    <xf numFmtId="37" fontId="21" fillId="15" borderId="26" xfId="0" applyNumberFormat="1" applyFont="1" applyFill="1" applyBorder="1" applyAlignment="1">
      <alignment horizontal="center"/>
    </xf>
    <xf numFmtId="0" fontId="9" fillId="0" borderId="0" xfId="5" applyFont="1"/>
    <xf numFmtId="0" fontId="44" fillId="0" borderId="0" xfId="7" applyFont="1" applyFill="1" applyBorder="1" applyAlignment="1">
      <alignment horizontal="center" vertical="center"/>
    </xf>
    <xf numFmtId="0" fontId="33" fillId="0" borderId="0" xfId="6" applyFont="1"/>
    <xf numFmtId="0" fontId="46" fillId="8" borderId="2" xfId="7" applyFont="1" applyFill="1" applyBorder="1" applyAlignment="1">
      <alignment horizontal="center" wrapText="1"/>
    </xf>
    <xf numFmtId="0" fontId="46" fillId="8" borderId="7" xfId="7" applyFont="1" applyFill="1" applyBorder="1" applyAlignment="1">
      <alignment horizontal="left"/>
    </xf>
    <xf numFmtId="0" fontId="44" fillId="8" borderId="2" xfId="7" applyFont="1" applyFill="1" applyBorder="1" applyAlignment="1">
      <alignment horizontal="right" wrapText="1"/>
    </xf>
    <xf numFmtId="0" fontId="44" fillId="8" borderId="7" xfId="7" applyFont="1" applyFill="1" applyBorder="1" applyAlignment="1">
      <alignment horizontal="right" wrapText="1"/>
    </xf>
    <xf numFmtId="0" fontId="44" fillId="8" borderId="4" xfId="7" applyFont="1" applyFill="1" applyBorder="1" applyAlignment="1">
      <alignment horizontal="right" wrapText="1" indent="1"/>
    </xf>
    <xf numFmtId="0" fontId="44" fillId="0" borderId="0" xfId="7" applyFont="1" applyFill="1" applyBorder="1" applyAlignment="1">
      <alignment horizontal="right" wrapText="1"/>
    </xf>
    <xf numFmtId="0" fontId="44" fillId="8" borderId="9" xfId="7" applyFont="1" applyFill="1" applyBorder="1" applyAlignment="1">
      <alignment horizontal="center" wrapText="1"/>
    </xf>
    <xf numFmtId="0" fontId="44" fillId="8" borderId="10" xfId="7" applyFont="1" applyFill="1" applyBorder="1"/>
    <xf numFmtId="0" fontId="44" fillId="8" borderId="9" xfId="7" applyFont="1" applyFill="1" applyBorder="1"/>
    <xf numFmtId="0" fontId="44" fillId="8" borderId="10" xfId="7" applyFont="1" applyFill="1" applyBorder="1" applyAlignment="1">
      <alignment horizontal="center"/>
    </xf>
    <xf numFmtId="0" fontId="44" fillId="8" borderId="11" xfId="7" applyFont="1" applyFill="1" applyBorder="1" applyAlignment="1">
      <alignment horizontal="right" indent="1"/>
    </xf>
    <xf numFmtId="0" fontId="44" fillId="0" borderId="0" xfId="7" applyFont="1" applyFill="1" applyBorder="1" applyAlignment="1">
      <alignment horizontal="center"/>
    </xf>
    <xf numFmtId="0" fontId="44" fillId="8" borderId="9" xfId="7" applyFont="1" applyFill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/>
    <xf numFmtId="164" fontId="12" fillId="0" borderId="12" xfId="7" applyNumberFormat="1" applyFont="1" applyBorder="1" applyAlignment="1">
      <alignment horizontal="right" indent="1"/>
    </xf>
    <xf numFmtId="164" fontId="12" fillId="0" borderId="0" xfId="7" applyNumberFormat="1" applyFont="1" applyBorder="1" applyAlignment="1">
      <alignment horizontal="right" indent="1"/>
    </xf>
    <xf numFmtId="164" fontId="12" fillId="0" borderId="13" xfId="7" applyNumberFormat="1" applyFont="1" applyBorder="1" applyAlignment="1">
      <alignment horizontal="right" indent="2"/>
    </xf>
    <xf numFmtId="40" fontId="12" fillId="0" borderId="0" xfId="7" applyNumberFormat="1" applyFont="1" applyFill="1" applyBorder="1" applyAlignment="1">
      <alignment horizontal="center"/>
    </xf>
    <xf numFmtId="38" fontId="12" fillId="0" borderId="12" xfId="7" applyNumberFormat="1" applyFont="1" applyBorder="1" applyAlignment="1">
      <alignment horizontal="right" indent="1"/>
    </xf>
    <xf numFmtId="38" fontId="12" fillId="0" borderId="0" xfId="7" applyNumberFormat="1" applyFont="1" applyBorder="1" applyAlignment="1">
      <alignment horizontal="right" indent="1"/>
    </xf>
    <xf numFmtId="38" fontId="12" fillId="0" borderId="13" xfId="7" applyNumberFormat="1" applyFont="1" applyBorder="1" applyAlignment="1">
      <alignment horizontal="right" indent="1"/>
    </xf>
    <xf numFmtId="38" fontId="0" fillId="13" borderId="0" xfId="0" applyNumberFormat="1" applyFill="1"/>
    <xf numFmtId="38" fontId="21" fillId="0" borderId="13" xfId="7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0" fontId="6" fillId="0" borderId="0" xfId="0" applyFont="1"/>
    <xf numFmtId="168" fontId="47" fillId="0" borderId="0" xfId="1" applyNumberFormat="1" applyFont="1"/>
    <xf numFmtId="0" fontId="48" fillId="0" borderId="0" xfId="0" applyFont="1"/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0" fontId="49" fillId="7" borderId="2" xfId="5" applyFont="1" applyFill="1" applyBorder="1" applyAlignment="1">
      <alignment horizontal="center" vertical="center"/>
    </xf>
    <xf numFmtId="0" fontId="50" fillId="7" borderId="7" xfId="5" applyFont="1" applyFill="1" applyBorder="1" applyAlignment="1">
      <alignment horizontal="left" vertical="center" indent="8"/>
    </xf>
    <xf numFmtId="0" fontId="50" fillId="7" borderId="7" xfId="5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49" fillId="7" borderId="5" xfId="5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horizontal="left" vertical="center" indent="3"/>
    </xf>
    <xf numFmtId="0" fontId="50" fillId="7" borderId="3" xfId="5" applyFont="1" applyFill="1" applyBorder="1" applyAlignment="1">
      <alignment horizontal="center" vertical="center"/>
    </xf>
    <xf numFmtId="0" fontId="49" fillId="7" borderId="6" xfId="5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0" fillId="0" borderId="0" xfId="0" applyFill="1"/>
    <xf numFmtId="168" fontId="47" fillId="0" borderId="0" xfId="1" applyNumberFormat="1" applyFont="1" applyBorder="1"/>
    <xf numFmtId="0" fontId="0" fillId="0" borderId="0" xfId="0"/>
    <xf numFmtId="0" fontId="47" fillId="0" borderId="0" xfId="0" applyFont="1" applyBorder="1"/>
    <xf numFmtId="0" fontId="52" fillId="0" borderId="0" xfId="11" applyFont="1" applyAlignment="1">
      <alignment horizontal="left"/>
    </xf>
    <xf numFmtId="0" fontId="53" fillId="0" borderId="0" xfId="11" applyFont="1" applyAlignment="1">
      <alignment horizontal="left"/>
    </xf>
    <xf numFmtId="0" fontId="37" fillId="0" borderId="0" xfId="8" applyFont="1" applyAlignment="1">
      <alignment horizontal="center"/>
    </xf>
    <xf numFmtId="0" fontId="19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169" fontId="21" fillId="0" borderId="12" xfId="7" applyNumberFormat="1" applyFont="1" applyBorder="1" applyAlignment="1">
      <alignment horizontal="right" indent="1"/>
    </xf>
    <xf numFmtId="169" fontId="21" fillId="0" borderId="0" xfId="7" applyNumberFormat="1" applyFont="1" applyAlignment="1">
      <alignment horizontal="right" indent="1"/>
    </xf>
    <xf numFmtId="169" fontId="21" fillId="0" borderId="13" xfId="7" applyNumberFormat="1" applyFont="1" applyBorder="1" applyAlignment="1">
      <alignment horizontal="right" indent="2"/>
    </xf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166" fontId="21" fillId="0" borderId="0" xfId="0" applyNumberFormat="1" applyFont="1" applyAlignment="1">
      <alignment horizontal="center"/>
    </xf>
    <xf numFmtId="38" fontId="21" fillId="0" borderId="13" xfId="0" applyNumberFormat="1" applyFont="1" applyBorder="1" applyAlignment="1">
      <alignment horizontal="center"/>
    </xf>
    <xf numFmtId="37" fontId="41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38" fontId="21" fillId="0" borderId="0" xfId="0" applyNumberFormat="1" applyFont="1" applyAlignment="1">
      <alignment horizontal="right" indent="1"/>
    </xf>
    <xf numFmtId="38" fontId="21" fillId="6" borderId="0" xfId="0" applyNumberFormat="1" applyFont="1" applyFill="1" applyAlignment="1">
      <alignment horizontal="right" indent="1"/>
    </xf>
    <xf numFmtId="37" fontId="21" fillId="0" borderId="0" xfId="0" applyNumberFormat="1" applyFont="1" applyAlignment="1">
      <alignment horizontal="right" indent="1"/>
    </xf>
    <xf numFmtId="168" fontId="47" fillId="0" borderId="0" xfId="1" applyNumberFormat="1" applyFont="1" applyFill="1"/>
    <xf numFmtId="0" fontId="28" fillId="8" borderId="3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" fillId="0" borderId="1" xfId="0" applyFont="1" applyFill="1" applyBorder="1"/>
    <xf numFmtId="39" fontId="0" fillId="0" borderId="0" xfId="0" applyNumberFormat="1"/>
    <xf numFmtId="49" fontId="54" fillId="0" borderId="0" xfId="0" applyNumberFormat="1" applyFont="1" applyAlignment="1">
      <alignment horizontal="center"/>
    </xf>
    <xf numFmtId="49" fontId="54" fillId="0" borderId="27" xfId="0" applyNumberFormat="1" applyFont="1" applyBorder="1" applyAlignment="1">
      <alignment horizontal="center"/>
    </xf>
    <xf numFmtId="49" fontId="54" fillId="0" borderId="0" xfId="0" applyNumberFormat="1" applyFont="1"/>
    <xf numFmtId="170" fontId="55" fillId="0" borderId="0" xfId="0" applyNumberFormat="1" applyFont="1"/>
    <xf numFmtId="167" fontId="55" fillId="0" borderId="0" xfId="4" applyNumberFormat="1" applyFont="1"/>
    <xf numFmtId="167" fontId="0" fillId="0" borderId="0" xfId="0" applyNumberFormat="1"/>
    <xf numFmtId="167" fontId="55" fillId="0" borderId="10" xfId="4" applyNumberFormat="1" applyFont="1" applyBorder="1"/>
    <xf numFmtId="167" fontId="55" fillId="0" borderId="0" xfId="4" applyNumberFormat="1" applyFont="1" applyBorder="1"/>
    <xf numFmtId="167" fontId="54" fillId="0" borderId="28" xfId="4" applyNumberFormat="1" applyFont="1" applyBorder="1"/>
    <xf numFmtId="0" fontId="54" fillId="0" borderId="0" xfId="0" applyFont="1"/>
    <xf numFmtId="14" fontId="0" fillId="0" borderId="0" xfId="0" applyNumberFormat="1"/>
    <xf numFmtId="0" fontId="29" fillId="0" borderId="1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170" fontId="55" fillId="0" borderId="31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1" applyFont="1" applyAlignment="1">
      <alignment horizontal="left"/>
    </xf>
    <xf numFmtId="0" fontId="56" fillId="0" borderId="0" xfId="6" applyFont="1"/>
    <xf numFmtId="0" fontId="56" fillId="0" borderId="0" xfId="6" applyFont="1" applyAlignment="1">
      <alignment horizontal="center"/>
    </xf>
    <xf numFmtId="0" fontId="57" fillId="0" borderId="0" xfId="6" applyFont="1"/>
    <xf numFmtId="0" fontId="57" fillId="0" borderId="0" xfId="0" applyFont="1" applyAlignment="1">
      <alignment horizontal="center" wrapText="1"/>
    </xf>
    <xf numFmtId="0" fontId="57" fillId="0" borderId="0" xfId="0" quotePrefix="1" applyFont="1" applyAlignment="1">
      <alignment horizontal="center" wrapText="1"/>
    </xf>
    <xf numFmtId="0" fontId="57" fillId="0" borderId="0" xfId="0" applyFont="1"/>
    <xf numFmtId="0" fontId="57" fillId="0" borderId="0" xfId="0" applyFont="1" applyAlignment="1">
      <alignment vertical="top"/>
    </xf>
    <xf numFmtId="0" fontId="57" fillId="6" borderId="0" xfId="0" applyFont="1" applyFill="1" applyAlignment="1">
      <alignment horizontal="center"/>
    </xf>
    <xf numFmtId="0" fontId="58" fillId="0" borderId="0" xfId="11" applyFont="1" applyAlignment="1">
      <alignment horizontal="left"/>
    </xf>
    <xf numFmtId="0" fontId="56" fillId="0" borderId="0" xfId="8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12" applyFont="1" applyAlignment="1">
      <alignment horizontal="left" vertical="top"/>
    </xf>
    <xf numFmtId="0" fontId="57" fillId="0" borderId="0" xfId="5" applyFont="1" applyAlignment="1">
      <alignment vertical="center"/>
    </xf>
    <xf numFmtId="0" fontId="57" fillId="0" borderId="0" xfId="5" applyFont="1" applyAlignment="1">
      <alignment horizontal="center" vertical="center"/>
    </xf>
    <xf numFmtId="0" fontId="59" fillId="10" borderId="3" xfId="0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30" xfId="7" applyFont="1" applyFill="1" applyBorder="1" applyAlignment="1">
      <alignment horizontal="center"/>
    </xf>
    <xf numFmtId="164" fontId="21" fillId="0" borderId="12" xfId="7" applyNumberFormat="1" applyFont="1" applyBorder="1" applyAlignment="1">
      <alignment horizontal="right" indent="1"/>
    </xf>
    <xf numFmtId="164" fontId="21" fillId="0" borderId="0" xfId="7" applyNumberFormat="1" applyFont="1" applyAlignment="1">
      <alignment horizontal="right" indent="1"/>
    </xf>
    <xf numFmtId="164" fontId="21" fillId="0" borderId="13" xfId="7" applyNumberFormat="1" applyFont="1" applyBorder="1" applyAlignment="1">
      <alignment horizontal="right" indent="2"/>
    </xf>
    <xf numFmtId="166" fontId="21" fillId="0" borderId="0" xfId="0" applyNumberFormat="1" applyFont="1"/>
    <xf numFmtId="38" fontId="21" fillId="0" borderId="0" xfId="0" applyNumberFormat="1" applyFont="1"/>
    <xf numFmtId="165" fontId="41" fillId="0" borderId="12" xfId="0" applyNumberFormat="1" applyFont="1" applyBorder="1" applyAlignment="1">
      <alignment horizontal="center" vertical="center"/>
    </xf>
    <xf numFmtId="171" fontId="60" fillId="8" borderId="33" xfId="4" quotePrefix="1" applyNumberFormat="1" applyFont="1" applyFill="1" applyBorder="1" applyAlignment="1">
      <alignment horizontal="center" vertical="center"/>
    </xf>
    <xf numFmtId="0" fontId="60" fillId="8" borderId="34" xfId="7" applyFont="1" applyFill="1" applyBorder="1" applyAlignment="1">
      <alignment vertical="center"/>
    </xf>
    <xf numFmtId="40" fontId="60" fillId="8" borderId="33" xfId="7" applyNumberFormat="1" applyFont="1" applyFill="1" applyBorder="1" applyAlignment="1">
      <alignment horizontal="right" vertical="center"/>
    </xf>
    <xf numFmtId="40" fontId="60" fillId="8" borderId="34" xfId="7" applyNumberFormat="1" applyFont="1" applyFill="1" applyBorder="1" applyAlignment="1">
      <alignment horizontal="right" vertical="center"/>
    </xf>
    <xf numFmtId="40" fontId="60" fillId="8" borderId="35" xfId="7" applyNumberFormat="1" applyFont="1" applyFill="1" applyBorder="1" applyAlignment="1">
      <alignment horizontal="right" vertical="center"/>
    </xf>
    <xf numFmtId="40" fontId="60" fillId="0" borderId="0" xfId="7" applyNumberFormat="1" applyFont="1" applyAlignment="1">
      <alignment horizontal="center" vertical="center"/>
    </xf>
    <xf numFmtId="38" fontId="60" fillId="8" borderId="33" xfId="7" applyNumberFormat="1" applyFont="1" applyFill="1" applyBorder="1" applyAlignment="1">
      <alignment horizontal="right" vertical="center"/>
    </xf>
    <xf numFmtId="38" fontId="60" fillId="8" borderId="34" xfId="7" applyNumberFormat="1" applyFont="1" applyFill="1" applyBorder="1" applyAlignment="1">
      <alignment horizontal="right" vertical="center"/>
    </xf>
    <xf numFmtId="38" fontId="60" fillId="8" borderId="35" xfId="7" applyNumberFormat="1" applyFont="1" applyFill="1" applyBorder="1" applyAlignment="1">
      <alignment horizontal="right" vertical="center"/>
    </xf>
    <xf numFmtId="38" fontId="11" fillId="0" borderId="0" xfId="7" applyNumberFormat="1" applyFont="1" applyAlignment="1">
      <alignment horizontal="right" vertical="center"/>
    </xf>
    <xf numFmtId="0" fontId="11" fillId="10" borderId="5" xfId="0" applyFont="1" applyFill="1" applyBorder="1" applyAlignment="1">
      <alignment horizontal="center" vertical="center"/>
    </xf>
    <xf numFmtId="40" fontId="11" fillId="10" borderId="3" xfId="0" applyNumberFormat="1" applyFont="1" applyFill="1" applyBorder="1" applyAlignment="1">
      <alignment horizontal="right" vertical="center"/>
    </xf>
    <xf numFmtId="38" fontId="11" fillId="10" borderId="3" xfId="0" applyNumberFormat="1" applyFont="1" applyFill="1" applyBorder="1" applyAlignment="1">
      <alignment horizontal="right" vertical="center"/>
    </xf>
    <xf numFmtId="38" fontId="11" fillId="10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39" fontId="11" fillId="10" borderId="3" xfId="0" applyNumberFormat="1" applyFont="1" applyFill="1" applyBorder="1" applyAlignment="1">
      <alignment horizontal="center" vertical="center"/>
    </xf>
    <xf numFmtId="37" fontId="11" fillId="10" borderId="3" xfId="0" applyNumberFormat="1" applyFont="1" applyFill="1" applyBorder="1" applyAlignment="1">
      <alignment horizontal="center" vertical="center"/>
    </xf>
    <xf numFmtId="37" fontId="11" fillId="10" borderId="6" xfId="0" applyNumberFormat="1" applyFont="1" applyFill="1" applyBorder="1" applyAlignment="1">
      <alignment horizontal="center" vertical="center"/>
    </xf>
    <xf numFmtId="0" fontId="8" fillId="0" borderId="13" xfId="6" applyBorder="1" applyAlignment="1">
      <alignment vertical="center"/>
    </xf>
    <xf numFmtId="0" fontId="11" fillId="11" borderId="2" xfId="10" applyNumberFormat="1" applyFont="1" applyFill="1" applyBorder="1" applyAlignment="1">
      <alignment horizontal="center" vertical="center"/>
    </xf>
    <xf numFmtId="43" fontId="11" fillId="11" borderId="7" xfId="10" applyFont="1" applyFill="1" applyBorder="1" applyAlignment="1">
      <alignment vertical="center"/>
    </xf>
    <xf numFmtId="167" fontId="11" fillId="11" borderId="7" xfId="10" applyNumberFormat="1" applyFont="1" applyFill="1" applyBorder="1" applyAlignment="1">
      <alignment vertical="center"/>
    </xf>
    <xf numFmtId="167" fontId="11" fillId="11" borderId="3" xfId="10" applyNumberFormat="1" applyFont="1" applyFill="1" applyBorder="1" applyAlignment="1">
      <alignment vertical="center"/>
    </xf>
    <xf numFmtId="167" fontId="11" fillId="12" borderId="1" xfId="10" applyNumberFormat="1" applyFont="1" applyFill="1" applyBorder="1" applyAlignment="1">
      <alignment vertical="center"/>
    </xf>
    <xf numFmtId="0" fontId="8" fillId="0" borderId="0" xfId="6" applyAlignment="1">
      <alignment vertical="center"/>
    </xf>
    <xf numFmtId="39" fontId="11" fillId="11" borderId="7" xfId="10" applyNumberFormat="1" applyFont="1" applyFill="1" applyBorder="1" applyAlignment="1">
      <alignment horizontal="center" vertical="center"/>
    </xf>
    <xf numFmtId="38" fontId="37" fillId="0" borderId="0" xfId="7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0" xfId="0" applyNumberFormat="1"/>
    <xf numFmtId="49" fontId="54" fillId="0" borderId="0" xfId="0" applyNumberFormat="1" applyFont="1" applyAlignment="1">
      <alignment horizontal="centerContinuous"/>
    </xf>
    <xf numFmtId="49" fontId="54" fillId="0" borderId="3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5" fillId="0" borderId="0" xfId="0" applyNumberFormat="1" applyFont="1"/>
    <xf numFmtId="170" fontId="55" fillId="0" borderId="15" xfId="0" applyNumberFormat="1" applyFont="1" applyBorder="1"/>
    <xf numFmtId="0" fontId="61" fillId="0" borderId="0" xfId="0" applyFont="1"/>
    <xf numFmtId="167" fontId="61" fillId="0" borderId="0" xfId="4" applyNumberFormat="1" applyFont="1" applyFill="1"/>
    <xf numFmtId="0" fontId="62" fillId="0" borderId="0" xfId="0" applyFont="1" applyAlignment="1">
      <alignment wrapText="1"/>
    </xf>
    <xf numFmtId="0" fontId="9" fillId="0" borderId="0" xfId="0" applyFont="1" applyAlignment="1">
      <alignment horizontal="left"/>
    </xf>
    <xf numFmtId="44" fontId="9" fillId="0" borderId="0" xfId="0" applyNumberFormat="1" applyFont="1"/>
    <xf numFmtId="0" fontId="9" fillId="0" borderId="0" xfId="0" applyFont="1"/>
    <xf numFmtId="0" fontId="63" fillId="0" borderId="0" xfId="0" applyFont="1" applyAlignment="1">
      <alignment horizontal="left"/>
    </xf>
    <xf numFmtId="44" fontId="62" fillId="0" borderId="0" xfId="0" applyNumberFormat="1" applyFont="1"/>
    <xf numFmtId="0" fontId="63" fillId="0" borderId="0" xfId="0" applyFont="1" applyAlignment="1">
      <alignment horizontal="center" wrapText="1"/>
    </xf>
    <xf numFmtId="44" fontId="63" fillId="0" borderId="0" xfId="0" applyNumberFormat="1" applyFont="1"/>
    <xf numFmtId="167" fontId="61" fillId="0" borderId="0" xfId="4" applyNumberFormat="1" applyFont="1" applyFill="1" applyBorder="1"/>
    <xf numFmtId="0" fontId="0" fillId="0" borderId="0" xfId="0" applyBorder="1" applyAlignment="1">
      <alignment horizontal="center"/>
    </xf>
    <xf numFmtId="0" fontId="54" fillId="0" borderId="0" xfId="0" applyFont="1" applyBorder="1"/>
    <xf numFmtId="43" fontId="0" fillId="0" borderId="0" xfId="4" applyFont="1"/>
    <xf numFmtId="44" fontId="9" fillId="13" borderId="0" xfId="0" applyNumberFormat="1" applyFont="1" applyFill="1"/>
    <xf numFmtId="167" fontId="61" fillId="13" borderId="0" xfId="4" applyNumberFormat="1" applyFont="1" applyFill="1"/>
    <xf numFmtId="0" fontId="0" fillId="0" borderId="0" xfId="0"/>
    <xf numFmtId="0" fontId="0" fillId="0" borderId="0" xfId="0"/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0" xfId="6" applyFont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0" xfId="6" applyFont="1" applyAlignment="1">
      <alignment horizontal="center" vertical="center"/>
    </xf>
    <xf numFmtId="0" fontId="19" fillId="8" borderId="9" xfId="7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3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165" fontId="21" fillId="0" borderId="12" xfId="0" applyNumberFormat="1" applyFont="1" applyBorder="1" applyAlignment="1">
      <alignment horizontal="center"/>
    </xf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0" xfId="6" applyFont="1"/>
    <xf numFmtId="0" fontId="37" fillId="0" borderId="0" xfId="7" applyFont="1"/>
    <xf numFmtId="0" fontId="37" fillId="0" borderId="0" xfId="7" applyFont="1" applyAlignment="1">
      <alignment horizontal="center"/>
    </xf>
    <xf numFmtId="167" fontId="0" fillId="0" borderId="0" xfId="4" applyNumberFormat="1" applyFont="1"/>
    <xf numFmtId="38" fontId="21" fillId="0" borderId="0" xfId="0" applyNumberFormat="1" applyFont="1" applyAlignment="1">
      <alignment horizontal="center"/>
    </xf>
    <xf numFmtId="0" fontId="49" fillId="7" borderId="2" xfId="5" applyFont="1" applyFill="1" applyBorder="1" applyAlignment="1">
      <alignment horizontal="center" vertical="center"/>
    </xf>
    <xf numFmtId="0" fontId="50" fillId="7" borderId="7" xfId="5" applyFont="1" applyFill="1" applyBorder="1" applyAlignment="1">
      <alignment horizontal="left" vertical="center" indent="8"/>
    </xf>
    <xf numFmtId="0" fontId="50" fillId="7" borderId="7" xfId="5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49" fillId="7" borderId="5" xfId="5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horizontal="left" vertical="center" indent="3"/>
    </xf>
    <xf numFmtId="0" fontId="50" fillId="7" borderId="3" xfId="5" applyFont="1" applyFill="1" applyBorder="1" applyAlignment="1">
      <alignment horizontal="center" vertical="center"/>
    </xf>
    <xf numFmtId="0" fontId="49" fillId="7" borderId="6" xfId="5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19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169" fontId="21" fillId="0" borderId="12" xfId="7" applyNumberFormat="1" applyFont="1" applyBorder="1" applyAlignment="1">
      <alignment horizontal="right" indent="1"/>
    </xf>
    <xf numFmtId="169" fontId="21" fillId="0" borderId="0" xfId="7" applyNumberFormat="1" applyFont="1" applyAlignment="1">
      <alignment horizontal="right" indent="1"/>
    </xf>
    <xf numFmtId="169" fontId="21" fillId="0" borderId="13" xfId="7" applyNumberFormat="1" applyFont="1" applyBorder="1" applyAlignment="1">
      <alignment horizontal="right" indent="2"/>
    </xf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166" fontId="21" fillId="0" borderId="0" xfId="0" applyNumberFormat="1" applyFont="1" applyAlignment="1">
      <alignment horizontal="center"/>
    </xf>
    <xf numFmtId="38" fontId="21" fillId="0" borderId="13" xfId="0" applyNumberFormat="1" applyFont="1" applyBorder="1" applyAlignment="1">
      <alignment horizontal="center"/>
    </xf>
    <xf numFmtId="37" fontId="41" fillId="0" borderId="0" xfId="0" applyNumberFormat="1" applyFont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167" fontId="0" fillId="0" borderId="0" xfId="0" applyNumberFormat="1"/>
    <xf numFmtId="0" fontId="29" fillId="0" borderId="1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64" fillId="0" borderId="0" xfId="11" applyFont="1" applyAlignment="1">
      <alignment horizontal="left"/>
    </xf>
    <xf numFmtId="0" fontId="65" fillId="0" borderId="0" xfId="6" applyFont="1"/>
    <xf numFmtId="0" fontId="65" fillId="0" borderId="0" xfId="6" applyFont="1" applyAlignment="1">
      <alignment horizontal="center"/>
    </xf>
    <xf numFmtId="0" fontId="66" fillId="0" borderId="0" xfId="6" applyFont="1"/>
    <xf numFmtId="0" fontId="66" fillId="0" borderId="0" xfId="0" applyFont="1" applyAlignment="1">
      <alignment horizontal="center"/>
    </xf>
    <xf numFmtId="0" fontId="66" fillId="0" borderId="0" xfId="0" quotePrefix="1" applyFont="1" applyAlignment="1">
      <alignment horizontal="center"/>
    </xf>
    <xf numFmtId="0" fontId="66" fillId="0" borderId="0" xfId="0" applyFont="1"/>
    <xf numFmtId="0" fontId="58" fillId="0" borderId="0" xfId="11" applyFont="1" applyAlignment="1">
      <alignment horizontal="left"/>
    </xf>
    <xf numFmtId="0" fontId="56" fillId="0" borderId="0" xfId="8" applyFont="1" applyAlignment="1">
      <alignment horizontal="center"/>
    </xf>
    <xf numFmtId="0" fontId="65" fillId="0" borderId="0" xfId="8" applyFont="1" applyAlignment="1">
      <alignment horizontal="center"/>
    </xf>
    <xf numFmtId="0" fontId="18" fillId="0" borderId="0" xfId="5" applyFont="1" applyAlignment="1">
      <alignment horizontal="left" vertical="center"/>
    </xf>
    <xf numFmtId="0" fontId="66" fillId="0" borderId="0" xfId="5" applyFont="1" applyAlignment="1">
      <alignment vertical="center"/>
    </xf>
    <xf numFmtId="0" fontId="66" fillId="0" borderId="0" xfId="5" applyFont="1" applyAlignment="1">
      <alignment horizontal="center" vertical="center"/>
    </xf>
    <xf numFmtId="171" fontId="32" fillId="8" borderId="33" xfId="10" quotePrefix="1" applyNumberFormat="1" applyFont="1" applyFill="1" applyBorder="1" applyAlignment="1">
      <alignment horizontal="center"/>
    </xf>
    <xf numFmtId="0" fontId="32" fillId="8" borderId="34" xfId="7" applyFont="1" applyFill="1" applyBorder="1"/>
    <xf numFmtId="169" fontId="32" fillId="8" borderId="33" xfId="7" applyNumberFormat="1" applyFont="1" applyFill="1" applyBorder="1" applyAlignment="1">
      <alignment horizontal="right" indent="1"/>
    </xf>
    <xf numFmtId="169" fontId="32" fillId="8" borderId="34" xfId="7" applyNumberFormat="1" applyFont="1" applyFill="1" applyBorder="1" applyAlignment="1">
      <alignment horizontal="right" indent="1"/>
    </xf>
    <xf numFmtId="169" fontId="32" fillId="8" borderId="35" xfId="7" applyNumberFormat="1" applyFont="1" applyFill="1" applyBorder="1" applyAlignment="1">
      <alignment horizontal="right" indent="2"/>
    </xf>
    <xf numFmtId="40" fontId="32" fillId="0" borderId="0" xfId="7" applyNumberFormat="1" applyFont="1" applyAlignment="1">
      <alignment horizontal="center"/>
    </xf>
    <xf numFmtId="38" fontId="32" fillId="8" borderId="33" xfId="7" applyNumberFormat="1" applyFont="1" applyFill="1" applyBorder="1" applyAlignment="1">
      <alignment horizontal="right"/>
    </xf>
    <xf numFmtId="38" fontId="32" fillId="8" borderId="34" xfId="7" applyNumberFormat="1" applyFont="1" applyFill="1" applyBorder="1" applyAlignment="1">
      <alignment horizontal="right"/>
    </xf>
    <xf numFmtId="38" fontId="32" fillId="8" borderId="35" xfId="7" applyNumberFormat="1" applyFont="1" applyFill="1" applyBorder="1" applyAlignment="1">
      <alignment horizontal="right" indent="1"/>
    </xf>
    <xf numFmtId="0" fontId="41" fillId="10" borderId="5" xfId="0" applyFont="1" applyFill="1" applyBorder="1" applyAlignment="1">
      <alignment horizontal="center"/>
    </xf>
    <xf numFmtId="39" fontId="41" fillId="10" borderId="3" xfId="0" applyNumberFormat="1" applyFont="1" applyFill="1" applyBorder="1" applyAlignment="1">
      <alignment horizontal="center" vertical="center"/>
    </xf>
    <xf numFmtId="37" fontId="41" fillId="10" borderId="3" xfId="0" applyNumberFormat="1" applyFont="1" applyFill="1" applyBorder="1" applyAlignment="1">
      <alignment horizontal="center" vertical="center"/>
    </xf>
    <xf numFmtId="37" fontId="41" fillId="10" borderId="6" xfId="0" applyNumberFormat="1" applyFont="1" applyFill="1" applyBorder="1" applyAlignment="1">
      <alignment horizontal="center" vertical="center"/>
    </xf>
    <xf numFmtId="167" fontId="21" fillId="0" borderId="0" xfId="0" applyNumberFormat="1" applyFont="1"/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49" fontId="55" fillId="0" borderId="0" xfId="0" applyNumberFormat="1" applyFont="1"/>
    <xf numFmtId="170" fontId="55" fillId="0" borderId="0" xfId="0" applyNumberFormat="1" applyFont="1" applyBorder="1"/>
    <xf numFmtId="170" fontId="55" fillId="0" borderId="31" xfId="0" applyNumberFormat="1" applyFont="1" applyBorder="1"/>
    <xf numFmtId="170" fontId="55" fillId="0" borderId="30" xfId="0" applyNumberFormat="1" applyFont="1" applyBorder="1"/>
    <xf numFmtId="170" fontId="55" fillId="0" borderId="15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68" fillId="0" borderId="0" xfId="0" applyFont="1"/>
    <xf numFmtId="0" fontId="69" fillId="8" borderId="2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39" fontId="0" fillId="10" borderId="5" xfId="0" applyNumberFormat="1" applyFill="1" applyBorder="1" applyAlignment="1">
      <alignment horizontal="center"/>
    </xf>
    <xf numFmtId="37" fontId="0" fillId="10" borderId="3" xfId="0" applyNumberFormat="1" applyFill="1" applyBorder="1" applyAlignment="1">
      <alignment horizontal="center" vertical="center"/>
    </xf>
    <xf numFmtId="37" fontId="0" fillId="10" borderId="6" xfId="0" applyNumberFormat="1" applyFill="1" applyBorder="1" applyAlignment="1">
      <alignment horizontal="center" vertical="center"/>
    </xf>
    <xf numFmtId="42" fontId="4" fillId="16" borderId="1" xfId="1" applyNumberFormat="1" applyFont="1" applyFill="1" applyBorder="1" applyAlignment="1">
      <alignment wrapText="1"/>
    </xf>
    <xf numFmtId="39" fontId="0" fillId="0" borderId="0" xfId="0" applyNumberFormat="1" applyFill="1"/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170" fontId="55" fillId="0" borderId="30" xfId="0" applyNumberFormat="1" applyFont="1" applyBorder="1"/>
    <xf numFmtId="170" fontId="55" fillId="0" borderId="0" xfId="0" applyNumberFormat="1" applyFont="1" applyBorder="1"/>
    <xf numFmtId="170" fontId="55" fillId="0" borderId="31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5" fillId="7" borderId="3" xfId="5" applyFont="1" applyFill="1" applyBorder="1" applyAlignment="1">
      <alignment horizontal="center" vertical="center"/>
    </xf>
    <xf numFmtId="0" fontId="45" fillId="7" borderId="3" xfId="5" applyFont="1" applyFill="1" applyBorder="1" applyAlignment="1">
      <alignment horizontal="center" vertical="center"/>
    </xf>
  </cellXfs>
  <cellStyles count="13">
    <cellStyle name="Comma" xfId="4" builtinId="3"/>
    <cellStyle name="Comma 2" xfId="10" xr:uid="{00000000-0005-0000-0000-000001000000}"/>
    <cellStyle name="Currency" xfId="1" builtinId="4"/>
    <cellStyle name="Normal" xfId="0" builtinId="0"/>
    <cellStyle name="Normal 4" xfId="3" xr:uid="{00000000-0005-0000-0000-000004000000}"/>
    <cellStyle name="Normal_01 - FIN chasum" xfId="7" xr:uid="{00000000-0005-0000-0000-000005000000}"/>
    <cellStyle name="Normal_03 - nss caps" xfId="11" xr:uid="{8B797BFA-FCDB-465D-947F-DC62D6F9CE46}"/>
    <cellStyle name="Normal_03 - PJ chasum" xfId="9" xr:uid="{00000000-0005-0000-0000-000006000000}"/>
    <cellStyle name="Normal_11 - Q2  chasum old" xfId="6" xr:uid="{00000000-0005-0000-0000-000007000000}"/>
    <cellStyle name="Normal_11 - Q2  summaries" xfId="5" xr:uid="{00000000-0005-0000-0000-000008000000}"/>
    <cellStyle name="Normal_11 - Q2  summaries 2" xfId="12" xr:uid="{1FA9E849-55B0-4FEE-B872-A21AB5FE261F}"/>
    <cellStyle name="Normal_CHA99OCT" xfId="8" xr:uid="{00000000-0005-0000-0000-000009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130175</xdr:colOff>
      <xdr:row>1</xdr:row>
      <xdr:rowOff>47625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900BCD43-F743-418D-A154-B19F3717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130175</xdr:colOff>
      <xdr:row>1</xdr:row>
      <xdr:rowOff>47625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044B2F7-3955-4F57-91BD-E1709C74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zoomScale="80" zoomScaleNormal="80" zoomScaleSheetLayoutView="4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4" style="30" customWidth="1"/>
    <col min="2" max="2" width="44.140625" customWidth="1"/>
    <col min="3" max="4" width="21.28515625" customWidth="1"/>
    <col min="5" max="5" width="17.140625" customWidth="1"/>
    <col min="6" max="6" width="15.28515625" customWidth="1"/>
    <col min="7" max="7" width="20.5703125" customWidth="1"/>
    <col min="8" max="8" width="3.140625" customWidth="1"/>
    <col min="9" max="9" width="22.7109375" style="30" customWidth="1"/>
    <col min="10" max="10" width="23" style="30" customWidth="1"/>
    <col min="11" max="11" width="18" style="30" customWidth="1"/>
    <col min="12" max="12" width="15.28515625" style="30" customWidth="1"/>
    <col min="13" max="13" width="23.28515625" style="30" customWidth="1"/>
    <col min="14" max="14" width="3.140625" style="30" customWidth="1"/>
    <col min="15" max="15" width="22" bestFit="1" customWidth="1"/>
    <col min="16" max="16" width="23" bestFit="1" customWidth="1"/>
    <col min="17" max="17" width="18.42578125" bestFit="1" customWidth="1"/>
    <col min="18" max="18" width="15.28515625" bestFit="1" customWidth="1"/>
    <col min="19" max="19" width="22.5703125" bestFit="1" customWidth="1"/>
    <col min="21" max="21" width="9.85546875" hidden="1" customWidth="1"/>
    <col min="22" max="22" width="12.140625" bestFit="1" customWidth="1"/>
  </cols>
  <sheetData>
    <row r="1" spans="2:25" s="216" customFormat="1" ht="21" x14ac:dyDescent="0.35">
      <c r="B1" s="483" t="s">
        <v>28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</row>
    <row r="2" spans="2:25" ht="21" x14ac:dyDescent="0.35">
      <c r="B2" s="484" t="s">
        <v>29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2:25" ht="21" x14ac:dyDescent="0.35">
      <c r="B3" s="484" t="s">
        <v>549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</row>
    <row r="4" spans="2:25" ht="37.5" x14ac:dyDescent="0.3">
      <c r="B4" s="1"/>
      <c r="C4" s="29">
        <v>44228</v>
      </c>
      <c r="D4" s="29" t="s">
        <v>550</v>
      </c>
      <c r="E4" s="2" t="s">
        <v>0</v>
      </c>
      <c r="F4" s="3" t="s">
        <v>1</v>
      </c>
      <c r="G4" s="4" t="s">
        <v>2</v>
      </c>
      <c r="H4" s="5"/>
      <c r="I4" s="29" t="s">
        <v>551</v>
      </c>
      <c r="J4" s="29" t="s">
        <v>552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524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26.25" x14ac:dyDescent="0.4">
      <c r="B6" s="9" t="s">
        <v>5</v>
      </c>
      <c r="C6" s="10">
        <v>1234610</v>
      </c>
      <c r="D6" s="10">
        <v>1188833</v>
      </c>
      <c r="E6" s="10">
        <f>ROUND((C6-D6),5)</f>
        <v>45777</v>
      </c>
      <c r="F6" s="11">
        <f>+C6/D6</f>
        <v>1.0385058288254112</v>
      </c>
      <c r="G6" s="17"/>
      <c r="H6" s="12"/>
      <c r="I6" s="10">
        <v>9887940</v>
      </c>
      <c r="J6" s="10">
        <v>9510664</v>
      </c>
      <c r="K6" s="10">
        <f>ROUND((I6-J6),5)</f>
        <v>377276</v>
      </c>
      <c r="L6" s="11">
        <f>+I6/J6</f>
        <v>1.0396687339601105</v>
      </c>
      <c r="M6" s="17"/>
      <c r="N6" s="12"/>
      <c r="O6" s="14">
        <v>14266000</v>
      </c>
      <c r="P6" s="14">
        <v>14266000</v>
      </c>
      <c r="Q6" s="14">
        <f t="shared" ref="Q6:Q14" si="0">ROUND((O6-P6),5)</f>
        <v>0</v>
      </c>
      <c r="R6" s="15">
        <f>O6/P6</f>
        <v>1</v>
      </c>
      <c r="S6" s="16"/>
      <c r="U6">
        <v>14503899</v>
      </c>
      <c r="V6" s="248"/>
      <c r="W6" s="196"/>
      <c r="X6" s="196"/>
      <c r="Y6" s="196"/>
    </row>
    <row r="7" spans="2:25" ht="39" x14ac:dyDescent="0.4">
      <c r="B7" s="9" t="s">
        <v>6</v>
      </c>
      <c r="C7" s="10">
        <v>58636</v>
      </c>
      <c r="D7" s="10">
        <v>43580</v>
      </c>
      <c r="E7" s="10">
        <f t="shared" ref="E7:E14" si="1">ROUND((C7-D7),5)</f>
        <v>15056</v>
      </c>
      <c r="F7" s="11">
        <f t="shared" ref="F7:F14" si="2">+C7/D7</f>
        <v>1.3454795777879762</v>
      </c>
      <c r="G7" s="17"/>
      <c r="H7" s="12"/>
      <c r="I7" s="10">
        <v>467704</v>
      </c>
      <c r="J7" s="10">
        <v>456674</v>
      </c>
      <c r="K7" s="10">
        <f t="shared" ref="K7:K14" si="3">ROUND((I7-J7),5)</f>
        <v>11030</v>
      </c>
      <c r="L7" s="11">
        <f t="shared" ref="L7:L14" si="4">+I7/J7</f>
        <v>1.0241528968147957</v>
      </c>
      <c r="M7" s="17"/>
      <c r="N7" s="12"/>
      <c r="O7" s="472">
        <v>690744</v>
      </c>
      <c r="P7" s="14">
        <f>646000-15000</f>
        <v>631000</v>
      </c>
      <c r="Q7" s="14">
        <f t="shared" si="0"/>
        <v>59744</v>
      </c>
      <c r="R7" s="15">
        <f t="shared" ref="R7:R15" si="5">O7/P7</f>
        <v>1.0946814580031696</v>
      </c>
      <c r="S7" s="16" t="s">
        <v>556</v>
      </c>
      <c r="U7">
        <f>+U6*0.99</f>
        <v>14358860.01</v>
      </c>
      <c r="V7" s="248"/>
      <c r="W7" s="196"/>
    </row>
    <row r="8" spans="2:25" s="218" customFormat="1" ht="39" x14ac:dyDescent="0.4">
      <c r="B8" s="9" t="s">
        <v>146</v>
      </c>
      <c r="C8" s="10">
        <v>3412.63</v>
      </c>
      <c r="D8" s="10">
        <v>1250</v>
      </c>
      <c r="E8" s="10">
        <f t="shared" si="1"/>
        <v>2162.63</v>
      </c>
      <c r="F8" s="11">
        <f t="shared" si="2"/>
        <v>2.7301040000000003</v>
      </c>
      <c r="G8" s="17"/>
      <c r="H8" s="12"/>
      <c r="I8" s="10">
        <v>20584.810000000001</v>
      </c>
      <c r="J8" s="10">
        <v>10000</v>
      </c>
      <c r="K8" s="10">
        <f t="shared" si="3"/>
        <v>10584.81</v>
      </c>
      <c r="L8" s="11">
        <f t="shared" si="4"/>
        <v>2.058481</v>
      </c>
      <c r="M8" s="17"/>
      <c r="N8" s="12"/>
      <c r="O8" s="472">
        <v>25000</v>
      </c>
      <c r="P8" s="14">
        <v>15000</v>
      </c>
      <c r="Q8" s="14">
        <f t="shared" ref="Q8" si="6">ROUND((O8-P8),5)</f>
        <v>10000</v>
      </c>
      <c r="R8" s="15">
        <f t="shared" ref="R8" si="7">O8/P8</f>
        <v>1.6666666666666667</v>
      </c>
      <c r="S8" s="16" t="s">
        <v>557</v>
      </c>
      <c r="V8" s="248"/>
      <c r="W8" s="196"/>
    </row>
    <row r="9" spans="2:25" ht="18.75" x14ac:dyDescent="0.3">
      <c r="B9" s="9" t="s">
        <v>30</v>
      </c>
      <c r="C9" s="10">
        <v>1849.75</v>
      </c>
      <c r="D9" s="10">
        <v>2750</v>
      </c>
      <c r="E9" s="10">
        <f t="shared" si="1"/>
        <v>-900.25</v>
      </c>
      <c r="F9" s="11">
        <f t="shared" si="2"/>
        <v>0.67263636363636359</v>
      </c>
      <c r="G9" s="11"/>
      <c r="H9" s="12"/>
      <c r="I9" s="10">
        <v>22719.919999999998</v>
      </c>
      <c r="J9" s="10">
        <v>23500</v>
      </c>
      <c r="K9" s="10">
        <f t="shared" si="3"/>
        <v>-780.08</v>
      </c>
      <c r="L9" s="11">
        <f t="shared" si="4"/>
        <v>0.96680510638297867</v>
      </c>
      <c r="M9" s="11"/>
      <c r="N9" s="12"/>
      <c r="O9" s="14">
        <v>36000</v>
      </c>
      <c r="P9" s="14">
        <v>36000</v>
      </c>
      <c r="Q9" s="14">
        <f t="shared" si="0"/>
        <v>0</v>
      </c>
      <c r="R9" s="15">
        <f t="shared" si="5"/>
        <v>1</v>
      </c>
      <c r="S9" s="16"/>
      <c r="V9" s="248"/>
    </row>
    <row r="10" spans="2:25" ht="37.5" x14ac:dyDescent="0.3">
      <c r="B10" s="9" t="s">
        <v>7</v>
      </c>
      <c r="C10" s="10">
        <v>-42.75</v>
      </c>
      <c r="D10" s="10">
        <v>13200</v>
      </c>
      <c r="E10" s="10">
        <f t="shared" si="1"/>
        <v>-13242.75</v>
      </c>
      <c r="F10" s="11">
        <f t="shared" si="2"/>
        <v>-3.2386363636363637E-3</v>
      </c>
      <c r="G10" s="17"/>
      <c r="H10" s="12"/>
      <c r="I10" s="10">
        <v>-42.75</v>
      </c>
      <c r="J10" s="10">
        <v>13200</v>
      </c>
      <c r="K10" s="10">
        <f t="shared" si="3"/>
        <v>-13242.75</v>
      </c>
      <c r="L10" s="11">
        <f t="shared" si="4"/>
        <v>-3.2386363636363637E-3</v>
      </c>
      <c r="M10" s="17"/>
      <c r="N10" s="12"/>
      <c r="O10" s="472">
        <v>15000</v>
      </c>
      <c r="P10" s="14">
        <v>66000</v>
      </c>
      <c r="Q10" s="14">
        <f>ROUND((O10-P10),5)</f>
        <v>-51000</v>
      </c>
      <c r="R10" s="15">
        <f>O10/P10</f>
        <v>0.22727272727272727</v>
      </c>
      <c r="S10" s="16" t="s">
        <v>558</v>
      </c>
      <c r="V10" s="248"/>
    </row>
    <row r="11" spans="2:25" s="30" customFormat="1" ht="18.75" x14ac:dyDescent="0.3">
      <c r="B11" s="9" t="s">
        <v>31</v>
      </c>
      <c r="C11" s="10">
        <v>19356.78</v>
      </c>
      <c r="D11" s="10">
        <v>19333</v>
      </c>
      <c r="E11" s="10">
        <f t="shared" si="1"/>
        <v>23.78</v>
      </c>
      <c r="F11" s="11">
        <f t="shared" si="2"/>
        <v>1.0012300212072622</v>
      </c>
      <c r="G11" s="17"/>
      <c r="H11" s="12"/>
      <c r="I11" s="10">
        <v>154854.24</v>
      </c>
      <c r="J11" s="10">
        <v>154664</v>
      </c>
      <c r="K11" s="10">
        <f t="shared" si="3"/>
        <v>190.24</v>
      </c>
      <c r="L11" s="11">
        <f t="shared" si="4"/>
        <v>1.0012300212072622</v>
      </c>
      <c r="M11" s="17"/>
      <c r="N11" s="12"/>
      <c r="O11" s="14">
        <v>232000</v>
      </c>
      <c r="P11" s="14">
        <v>232000</v>
      </c>
      <c r="Q11" s="14">
        <f>ROUND((O11-P11),5)</f>
        <v>0</v>
      </c>
      <c r="R11" s="15">
        <f>O11/P11</f>
        <v>1</v>
      </c>
      <c r="S11" s="16"/>
      <c r="V11" s="248"/>
    </row>
    <row r="12" spans="2:25" s="218" customFormat="1" ht="56.25" x14ac:dyDescent="0.3">
      <c r="B12" s="9" t="s">
        <v>8</v>
      </c>
      <c r="C12" s="10">
        <v>11983</v>
      </c>
      <c r="D12" s="10">
        <v>23700</v>
      </c>
      <c r="E12" s="10">
        <f t="shared" si="1"/>
        <v>-11717</v>
      </c>
      <c r="F12" s="11">
        <f t="shared" si="2"/>
        <v>0.50561181434599156</v>
      </c>
      <c r="G12" s="17"/>
      <c r="H12" s="12"/>
      <c r="I12" s="10">
        <v>98654.95</v>
      </c>
      <c r="J12" s="10">
        <v>231300</v>
      </c>
      <c r="K12" s="10">
        <f t="shared" si="3"/>
        <v>-132645.04999999999</v>
      </c>
      <c r="L12" s="11">
        <f t="shared" si="4"/>
        <v>0.42652377864245566</v>
      </c>
      <c r="M12" s="17"/>
      <c r="N12" s="12"/>
      <c r="O12" s="472">
        <v>100000</v>
      </c>
      <c r="P12" s="14">
        <v>280000</v>
      </c>
      <c r="Q12" s="14">
        <f t="shared" si="0"/>
        <v>-180000</v>
      </c>
      <c r="R12" s="15">
        <f t="shared" si="5"/>
        <v>0.35714285714285715</v>
      </c>
      <c r="S12" s="16" t="s">
        <v>559</v>
      </c>
      <c r="V12" s="248"/>
    </row>
    <row r="13" spans="2:25" ht="37.5" x14ac:dyDescent="0.3">
      <c r="B13" s="18" t="s">
        <v>9</v>
      </c>
      <c r="C13" s="10">
        <v>7975</v>
      </c>
      <c r="D13" s="10">
        <v>20900</v>
      </c>
      <c r="E13" s="10">
        <f t="shared" si="1"/>
        <v>-12925</v>
      </c>
      <c r="F13" s="11">
        <f t="shared" si="2"/>
        <v>0.38157894736842107</v>
      </c>
      <c r="G13" s="17"/>
      <c r="H13" s="12"/>
      <c r="I13" s="10">
        <v>39742</v>
      </c>
      <c r="J13" s="10">
        <v>125400</v>
      </c>
      <c r="K13" s="10">
        <f t="shared" si="3"/>
        <v>-85658</v>
      </c>
      <c r="L13" s="11">
        <f t="shared" si="4"/>
        <v>0.31692185007974483</v>
      </c>
      <c r="M13" s="17"/>
      <c r="N13" s="12"/>
      <c r="O13" s="472">
        <v>80000</v>
      </c>
      <c r="P13" s="14">
        <v>209000</v>
      </c>
      <c r="Q13" s="14">
        <f t="shared" si="0"/>
        <v>-129000</v>
      </c>
      <c r="R13" s="15">
        <f t="shared" si="5"/>
        <v>0.38277511961722488</v>
      </c>
      <c r="S13" s="16" t="s">
        <v>560</v>
      </c>
      <c r="V13" s="248"/>
    </row>
    <row r="14" spans="2:25" s="218" customFormat="1" ht="37.5" x14ac:dyDescent="0.3">
      <c r="B14" s="9" t="s">
        <v>10</v>
      </c>
      <c r="C14" s="10"/>
      <c r="D14" s="10"/>
      <c r="E14" s="10">
        <f t="shared" si="1"/>
        <v>0</v>
      </c>
      <c r="F14" s="11" t="e">
        <f t="shared" si="2"/>
        <v>#DIV/0!</v>
      </c>
      <c r="G14" s="17"/>
      <c r="H14" s="12"/>
      <c r="I14" s="10">
        <v>0</v>
      </c>
      <c r="J14" s="10">
        <v>50000</v>
      </c>
      <c r="K14" s="10">
        <f t="shared" si="3"/>
        <v>-50000</v>
      </c>
      <c r="L14" s="11">
        <f t="shared" si="4"/>
        <v>0</v>
      </c>
      <c r="M14" s="17"/>
      <c r="N14" s="12"/>
      <c r="O14" s="472">
        <v>0</v>
      </c>
      <c r="P14" s="14">
        <v>50000</v>
      </c>
      <c r="Q14" s="14">
        <f t="shared" si="0"/>
        <v>-50000</v>
      </c>
      <c r="R14" s="15">
        <f t="shared" si="5"/>
        <v>0</v>
      </c>
      <c r="S14" s="16" t="s">
        <v>564</v>
      </c>
      <c r="V14" s="248"/>
    </row>
    <row r="15" spans="2:25" ht="18.75" x14ac:dyDescent="0.3">
      <c r="B15" s="21" t="s">
        <v>11</v>
      </c>
      <c r="C15" s="22">
        <f>SUM(C6:C14)</f>
        <v>1337780.4099999999</v>
      </c>
      <c r="D15" s="22">
        <f>SUM(D6:D14)</f>
        <v>1313546</v>
      </c>
      <c r="E15" s="22">
        <f>SUM(E6:E14)</f>
        <v>24234.409999999996</v>
      </c>
      <c r="F15" s="23">
        <f t="shared" ref="F15:F33" si="8">+C15/D15</f>
        <v>1.018449608921195</v>
      </c>
      <c r="G15" s="23"/>
      <c r="H15" s="12"/>
      <c r="I15" s="22">
        <f>SUM(I6:I14)</f>
        <v>10692157.17</v>
      </c>
      <c r="J15" s="22">
        <f>SUM(J6:J14)</f>
        <v>10575402</v>
      </c>
      <c r="K15" s="22">
        <f>SUM(K6:K14)</f>
        <v>116755.16999999998</v>
      </c>
      <c r="L15" s="23">
        <f t="shared" ref="L15:L33" si="9">+I15/J15</f>
        <v>1.0110402583277684</v>
      </c>
      <c r="M15" s="23"/>
      <c r="N15" s="12"/>
      <c r="O15" s="22">
        <f>SUM(O6:O14)</f>
        <v>15444744</v>
      </c>
      <c r="P15" s="22">
        <f>SUM(P6:P14)</f>
        <v>15785000</v>
      </c>
      <c r="Q15" s="22">
        <f>SUM(Q6:Q14)</f>
        <v>-340256</v>
      </c>
      <c r="R15" s="27">
        <f t="shared" si="5"/>
        <v>0.97844434589800444</v>
      </c>
      <c r="S15" s="28"/>
    </row>
    <row r="16" spans="2:25" ht="93.75" x14ac:dyDescent="0.3">
      <c r="B16" s="9" t="s">
        <v>12</v>
      </c>
      <c r="C16" s="19">
        <v>734083.33</v>
      </c>
      <c r="D16" s="19">
        <v>733250</v>
      </c>
      <c r="E16" s="10">
        <f t="shared" ref="E16" si="10">ROUND((C16-D16),5)</f>
        <v>833.33</v>
      </c>
      <c r="F16" s="11">
        <f t="shared" si="8"/>
        <v>1.0011364882372997</v>
      </c>
      <c r="G16" s="20"/>
      <c r="H16" s="12"/>
      <c r="I16" s="19">
        <v>5872685.6399999997</v>
      </c>
      <c r="J16" s="19">
        <v>5866000</v>
      </c>
      <c r="K16" s="10">
        <f t="shared" ref="K16" si="11">ROUND((I16-J16),5)</f>
        <v>6685.64</v>
      </c>
      <c r="L16" s="11">
        <f t="shared" si="9"/>
        <v>1.0011397272417319</v>
      </c>
      <c r="M16" s="11"/>
      <c r="N16" s="12"/>
      <c r="O16" s="472">
        <f>8799000-200000</f>
        <v>8599000</v>
      </c>
      <c r="P16" s="14">
        <v>8799000</v>
      </c>
      <c r="Q16" s="14">
        <f t="shared" ref="Q16:Q31" si="12">ROUND((O16-P16),5)</f>
        <v>-200000</v>
      </c>
      <c r="R16" s="15">
        <f t="shared" ref="R16:R33" si="13">O16/P16</f>
        <v>0.97727014433458348</v>
      </c>
      <c r="S16" s="16" t="s">
        <v>572</v>
      </c>
      <c r="T16" s="26"/>
      <c r="U16" s="26"/>
      <c r="V16" s="248"/>
    </row>
    <row r="17" spans="2:22" s="218" customFormat="1" ht="56.25" x14ac:dyDescent="0.3">
      <c r="B17" s="9" t="s">
        <v>13</v>
      </c>
      <c r="C17" s="10">
        <v>134018.63</v>
      </c>
      <c r="D17" s="10">
        <v>144250</v>
      </c>
      <c r="E17" s="10">
        <f t="shared" ref="E17:E31" si="14">ROUND((C17-D17),5)</f>
        <v>-10231.370000000001</v>
      </c>
      <c r="F17" s="11">
        <f t="shared" ref="F17:F31" si="15">+C17/D17</f>
        <v>0.92907195840554591</v>
      </c>
      <c r="G17" s="17"/>
      <c r="H17" s="12"/>
      <c r="I17" s="10">
        <v>1119616.31</v>
      </c>
      <c r="J17" s="10">
        <v>1154000</v>
      </c>
      <c r="K17" s="19">
        <f t="shared" ref="K17:K31" si="16">ROUND((I17-J17),5)</f>
        <v>-34383.69</v>
      </c>
      <c r="L17" s="20">
        <f t="shared" ref="L17:L31" si="17">+I17/J17</f>
        <v>0.97020477469670718</v>
      </c>
      <c r="M17" s="17"/>
      <c r="N17" s="12"/>
      <c r="O17" s="472">
        <f>1731000-40000</f>
        <v>1691000</v>
      </c>
      <c r="P17" s="14">
        <v>1731000</v>
      </c>
      <c r="Q17" s="14">
        <f t="shared" si="12"/>
        <v>-40000</v>
      </c>
      <c r="R17" s="15">
        <f t="shared" si="13"/>
        <v>0.97689196995956096</v>
      </c>
      <c r="S17" s="16" t="s">
        <v>573</v>
      </c>
      <c r="V17" s="248"/>
    </row>
    <row r="18" spans="2:22" ht="56.25" x14ac:dyDescent="0.3">
      <c r="B18" s="9" t="s">
        <v>14</v>
      </c>
      <c r="C18" s="19">
        <v>5611.39</v>
      </c>
      <c r="D18" s="19">
        <v>17500</v>
      </c>
      <c r="E18" s="10">
        <f t="shared" si="14"/>
        <v>-11888.61</v>
      </c>
      <c r="F18" s="11">
        <f t="shared" si="15"/>
        <v>0.32065085714285718</v>
      </c>
      <c r="G18" s="17"/>
      <c r="H18" s="12"/>
      <c r="I18" s="19">
        <v>37616.589999999997</v>
      </c>
      <c r="J18" s="19">
        <v>177000</v>
      </c>
      <c r="K18" s="10">
        <f t="shared" si="16"/>
        <v>-139383.41</v>
      </c>
      <c r="L18" s="11">
        <f t="shared" si="17"/>
        <v>0.21252310734463276</v>
      </c>
      <c r="M18" s="17"/>
      <c r="N18" s="12"/>
      <c r="O18" s="472">
        <f>38000/8*12</f>
        <v>57000</v>
      </c>
      <c r="P18" s="14">
        <v>247000</v>
      </c>
      <c r="Q18" s="14">
        <f t="shared" si="12"/>
        <v>-190000</v>
      </c>
      <c r="R18" s="15">
        <f t="shared" si="13"/>
        <v>0.23076923076923078</v>
      </c>
      <c r="S18" s="16" t="s">
        <v>561</v>
      </c>
      <c r="V18" s="248"/>
    </row>
    <row r="19" spans="2:22" s="218" customFormat="1" ht="37.5" x14ac:dyDescent="0.3">
      <c r="B19" s="9" t="s">
        <v>15</v>
      </c>
      <c r="C19" s="10">
        <v>6415.61</v>
      </c>
      <c r="D19" s="10">
        <v>28183</v>
      </c>
      <c r="E19" s="10">
        <f t="shared" si="14"/>
        <v>-21767.39</v>
      </c>
      <c r="F19" s="11">
        <f t="shared" si="15"/>
        <v>0.22764113117836993</v>
      </c>
      <c r="G19" s="17"/>
      <c r="H19" s="12"/>
      <c r="I19" s="10">
        <v>109695.87</v>
      </c>
      <c r="J19" s="10">
        <v>220566</v>
      </c>
      <c r="K19" s="10">
        <f t="shared" si="16"/>
        <v>-110870.13</v>
      </c>
      <c r="L19" s="11">
        <f t="shared" si="17"/>
        <v>0.49733807567802835</v>
      </c>
      <c r="M19" s="17"/>
      <c r="N19" s="12"/>
      <c r="O19" s="472">
        <f>110000/6*10</f>
        <v>183333.33333333331</v>
      </c>
      <c r="P19" s="14">
        <f>325000+14000</f>
        <v>339000</v>
      </c>
      <c r="Q19" s="14">
        <f t="shared" si="12"/>
        <v>-155666.66667000001</v>
      </c>
      <c r="R19" s="15">
        <f t="shared" si="13"/>
        <v>0.54080629301868233</v>
      </c>
      <c r="S19" s="16" t="s">
        <v>565</v>
      </c>
      <c r="V19" s="248"/>
    </row>
    <row r="20" spans="2:22" s="218" customFormat="1" ht="56.25" x14ac:dyDescent="0.3">
      <c r="B20" s="18" t="s">
        <v>16</v>
      </c>
      <c r="C20" s="19">
        <v>675.76</v>
      </c>
      <c r="D20" s="19">
        <v>23400</v>
      </c>
      <c r="E20" s="10">
        <f t="shared" si="14"/>
        <v>-22724.240000000002</v>
      </c>
      <c r="F20" s="11">
        <f t="shared" si="15"/>
        <v>2.8878632478632479E-2</v>
      </c>
      <c r="G20" s="17"/>
      <c r="H20" s="12"/>
      <c r="I20" s="19">
        <v>34200.449999999997</v>
      </c>
      <c r="J20" s="19">
        <v>96200</v>
      </c>
      <c r="K20" s="10">
        <f t="shared" si="16"/>
        <v>-61999.55</v>
      </c>
      <c r="L20" s="11">
        <f t="shared" si="17"/>
        <v>0.35551403326403325</v>
      </c>
      <c r="M20" s="20"/>
      <c r="N20" s="12"/>
      <c r="O20" s="472">
        <f>(35000/6*10)+10000</f>
        <v>68333.333333333328</v>
      </c>
      <c r="P20" s="14">
        <v>223000</v>
      </c>
      <c r="Q20" s="14">
        <f t="shared" si="12"/>
        <v>-154666.66667000001</v>
      </c>
      <c r="R20" s="15">
        <f t="shared" si="13"/>
        <v>0.30642750373692074</v>
      </c>
      <c r="S20" s="16" t="s">
        <v>562</v>
      </c>
      <c r="V20" s="248"/>
    </row>
    <row r="21" spans="2:22" ht="37.5" x14ac:dyDescent="0.3">
      <c r="B21" s="18" t="s">
        <v>7</v>
      </c>
      <c r="C21" s="19">
        <v>38.979999999999997</v>
      </c>
      <c r="D21" s="19">
        <v>12400</v>
      </c>
      <c r="E21" s="10">
        <f t="shared" si="14"/>
        <v>-12361.02</v>
      </c>
      <c r="F21" s="11">
        <f t="shared" si="15"/>
        <v>3.1435483870967738E-3</v>
      </c>
      <c r="G21" s="17"/>
      <c r="H21" s="12"/>
      <c r="I21" s="19">
        <v>244.48</v>
      </c>
      <c r="J21" s="19">
        <v>12400</v>
      </c>
      <c r="K21" s="10">
        <f t="shared" si="16"/>
        <v>-12155.52</v>
      </c>
      <c r="L21" s="11">
        <f t="shared" si="17"/>
        <v>1.9716129032258063E-2</v>
      </c>
      <c r="M21" s="17"/>
      <c r="N21" s="12"/>
      <c r="O21" s="472">
        <v>15000</v>
      </c>
      <c r="P21" s="14">
        <v>62000</v>
      </c>
      <c r="Q21" s="14">
        <f t="shared" si="12"/>
        <v>-47000</v>
      </c>
      <c r="R21" s="15">
        <f t="shared" si="13"/>
        <v>0.24193548387096775</v>
      </c>
      <c r="S21" s="16" t="s">
        <v>558</v>
      </c>
      <c r="V21" s="248"/>
    </row>
    <row r="22" spans="2:22" s="218" customFormat="1" ht="37.5" x14ac:dyDescent="0.3">
      <c r="B22" s="18" t="s">
        <v>17</v>
      </c>
      <c r="C22" s="19">
        <v>49409.23</v>
      </c>
      <c r="D22" s="19">
        <v>54000</v>
      </c>
      <c r="E22" s="10">
        <f t="shared" si="14"/>
        <v>-4590.7700000000004</v>
      </c>
      <c r="F22" s="11">
        <f t="shared" si="15"/>
        <v>0.91498574074074079</v>
      </c>
      <c r="G22" s="17" t="s">
        <v>567</v>
      </c>
      <c r="H22" s="12"/>
      <c r="I22" s="19">
        <v>152600.62</v>
      </c>
      <c r="J22" s="19">
        <v>194000</v>
      </c>
      <c r="K22" s="10">
        <f t="shared" si="16"/>
        <v>-41399.379999999997</v>
      </c>
      <c r="L22" s="11">
        <f t="shared" si="17"/>
        <v>0.78660113402061849</v>
      </c>
      <c r="M22" s="17" t="s">
        <v>567</v>
      </c>
      <c r="N22" s="12"/>
      <c r="O22" s="472">
        <f>(134000*2)+44100</f>
        <v>312100</v>
      </c>
      <c r="P22" s="14">
        <v>410000</v>
      </c>
      <c r="Q22" s="14">
        <f t="shared" si="12"/>
        <v>-97900</v>
      </c>
      <c r="R22" s="15">
        <f t="shared" si="13"/>
        <v>0.76121951219512196</v>
      </c>
      <c r="S22" s="16"/>
      <c r="V22" s="473"/>
    </row>
    <row r="23" spans="2:22" ht="37.5" x14ac:dyDescent="0.3">
      <c r="B23" s="18" t="s">
        <v>10</v>
      </c>
      <c r="C23" s="19">
        <v>8525.6</v>
      </c>
      <c r="D23" s="19">
        <v>18400</v>
      </c>
      <c r="E23" s="10">
        <f t="shared" si="14"/>
        <v>-9874.4</v>
      </c>
      <c r="F23" s="11">
        <f t="shared" si="15"/>
        <v>0.46334782608695652</v>
      </c>
      <c r="G23" s="17"/>
      <c r="H23" s="12"/>
      <c r="I23" s="19">
        <v>64200.68</v>
      </c>
      <c r="J23" s="19">
        <v>110400</v>
      </c>
      <c r="K23" s="10">
        <f t="shared" si="16"/>
        <v>-46199.32</v>
      </c>
      <c r="L23" s="11">
        <f t="shared" si="17"/>
        <v>0.58152789855072462</v>
      </c>
      <c r="M23" s="17"/>
      <c r="N23" s="12"/>
      <c r="O23" s="472">
        <f>64000/6*10</f>
        <v>106666.66666666666</v>
      </c>
      <c r="P23" s="14">
        <v>184000</v>
      </c>
      <c r="Q23" s="14">
        <f t="shared" si="12"/>
        <v>-77333.333329999994</v>
      </c>
      <c r="R23" s="15">
        <f t="shared" si="13"/>
        <v>0.57971014492753614</v>
      </c>
      <c r="S23" s="16" t="s">
        <v>563</v>
      </c>
      <c r="V23" s="248"/>
    </row>
    <row r="24" spans="2:22" ht="18.75" x14ac:dyDescent="0.3">
      <c r="B24" s="9" t="s">
        <v>18</v>
      </c>
      <c r="C24" s="19">
        <v>118236.4</v>
      </c>
      <c r="D24" s="19">
        <v>116334</v>
      </c>
      <c r="E24" s="10">
        <f t="shared" si="14"/>
        <v>1902.4</v>
      </c>
      <c r="F24" s="11">
        <f t="shared" si="15"/>
        <v>1.0163529148830093</v>
      </c>
      <c r="G24" s="11"/>
      <c r="H24" s="12"/>
      <c r="I24" s="19">
        <v>939391.2</v>
      </c>
      <c r="J24" s="19">
        <v>930672</v>
      </c>
      <c r="K24" s="10">
        <f t="shared" si="16"/>
        <v>8719.2000000000007</v>
      </c>
      <c r="L24" s="11">
        <f t="shared" si="17"/>
        <v>1.0093687142194028</v>
      </c>
      <c r="M24" s="11"/>
      <c r="N24" s="12"/>
      <c r="O24" s="14">
        <v>1395000</v>
      </c>
      <c r="P24" s="14">
        <v>1395000</v>
      </c>
      <c r="Q24" s="14">
        <f t="shared" si="12"/>
        <v>0</v>
      </c>
      <c r="R24" s="15">
        <f t="shared" si="13"/>
        <v>1</v>
      </c>
      <c r="S24" s="16"/>
      <c r="V24" s="248"/>
    </row>
    <row r="25" spans="2:22" s="218" customFormat="1" ht="37.5" x14ac:dyDescent="0.3">
      <c r="B25" s="9" t="s">
        <v>19</v>
      </c>
      <c r="C25" s="19">
        <v>49373.14</v>
      </c>
      <c r="D25" s="19">
        <v>49000</v>
      </c>
      <c r="E25" s="10">
        <f t="shared" si="14"/>
        <v>373.14</v>
      </c>
      <c r="F25" s="11">
        <f t="shared" si="15"/>
        <v>1.0076151020408164</v>
      </c>
      <c r="G25" s="17"/>
      <c r="H25" s="12"/>
      <c r="I25" s="19">
        <v>319877.87</v>
      </c>
      <c r="J25" s="19">
        <v>499000</v>
      </c>
      <c r="K25" s="10">
        <f t="shared" si="16"/>
        <v>-179122.13</v>
      </c>
      <c r="L25" s="11">
        <f t="shared" si="17"/>
        <v>0.6410378156312625</v>
      </c>
      <c r="M25" s="17"/>
      <c r="N25" s="12"/>
      <c r="O25" s="472">
        <f>320000/8*12</f>
        <v>480000</v>
      </c>
      <c r="P25" s="14">
        <v>597000</v>
      </c>
      <c r="Q25" s="14">
        <f t="shared" si="12"/>
        <v>-117000</v>
      </c>
      <c r="R25" s="15">
        <f t="shared" si="13"/>
        <v>0.8040201005025126</v>
      </c>
      <c r="S25" s="16" t="s">
        <v>566</v>
      </c>
      <c r="V25" s="248"/>
    </row>
    <row r="26" spans="2:22" ht="18.75" x14ac:dyDescent="0.3">
      <c r="B26" s="9" t="s">
        <v>20</v>
      </c>
      <c r="C26" s="19">
        <v>16916.939999999999</v>
      </c>
      <c r="D26" s="19">
        <v>21250</v>
      </c>
      <c r="E26" s="10">
        <f t="shared" si="14"/>
        <v>-4333.0600000000004</v>
      </c>
      <c r="F26" s="11">
        <f t="shared" si="15"/>
        <v>0.79609129411764701</v>
      </c>
      <c r="G26" s="247"/>
      <c r="H26" s="12"/>
      <c r="I26" s="19">
        <v>148477.07999999999</v>
      </c>
      <c r="J26" s="19">
        <v>170000</v>
      </c>
      <c r="K26" s="19">
        <f t="shared" si="16"/>
        <v>-21522.92</v>
      </c>
      <c r="L26" s="20">
        <f t="shared" si="17"/>
        <v>0.87339458823529403</v>
      </c>
      <c r="M26" s="247"/>
      <c r="N26" s="12"/>
      <c r="O26" s="14">
        <v>255000</v>
      </c>
      <c r="P26" s="14">
        <v>255000</v>
      </c>
      <c r="Q26" s="14">
        <f t="shared" si="12"/>
        <v>0</v>
      </c>
      <c r="R26" s="15">
        <f t="shared" si="13"/>
        <v>1</v>
      </c>
      <c r="S26" s="16"/>
      <c r="V26" s="248"/>
    </row>
    <row r="27" spans="2:22" s="218" customFormat="1" ht="18.75" x14ac:dyDescent="0.3">
      <c r="B27" s="18" t="s">
        <v>21</v>
      </c>
      <c r="C27" s="19">
        <v>13312.72</v>
      </c>
      <c r="D27" s="19">
        <v>6000</v>
      </c>
      <c r="E27" s="10">
        <f t="shared" si="14"/>
        <v>7312.72</v>
      </c>
      <c r="F27" s="11">
        <f t="shared" si="15"/>
        <v>2.2187866666666665</v>
      </c>
      <c r="G27" s="17"/>
      <c r="H27" s="12"/>
      <c r="I27" s="19">
        <v>173232.67</v>
      </c>
      <c r="J27" s="19">
        <v>176000</v>
      </c>
      <c r="K27" s="10">
        <f t="shared" si="16"/>
        <v>-2767.33</v>
      </c>
      <c r="L27" s="11">
        <f t="shared" si="17"/>
        <v>0.98427653409090921</v>
      </c>
      <c r="M27" s="17"/>
      <c r="N27" s="12"/>
      <c r="O27" s="472">
        <f>173000/8*12</f>
        <v>259500</v>
      </c>
      <c r="P27" s="14">
        <v>240000</v>
      </c>
      <c r="Q27" s="14">
        <f t="shared" si="12"/>
        <v>19500</v>
      </c>
      <c r="R27" s="15">
        <f t="shared" si="13"/>
        <v>1.08125</v>
      </c>
      <c r="S27" s="16"/>
      <c r="V27" s="248"/>
    </row>
    <row r="28" spans="2:22" ht="18.75" x14ac:dyDescent="0.3">
      <c r="B28" s="9" t="s">
        <v>22</v>
      </c>
      <c r="C28" s="19"/>
      <c r="D28" s="19"/>
      <c r="E28" s="10">
        <f t="shared" si="14"/>
        <v>0</v>
      </c>
      <c r="F28" s="11" t="e">
        <f t="shared" si="15"/>
        <v>#DIV/0!</v>
      </c>
      <c r="G28" s="20"/>
      <c r="H28" s="12"/>
      <c r="I28" s="19">
        <v>23400</v>
      </c>
      <c r="J28" s="19">
        <v>24000</v>
      </c>
      <c r="K28" s="10">
        <f t="shared" si="16"/>
        <v>-600</v>
      </c>
      <c r="L28" s="11">
        <f t="shared" si="17"/>
        <v>0.97499999999999998</v>
      </c>
      <c r="M28" s="20"/>
      <c r="N28" s="12"/>
      <c r="O28" s="14">
        <v>24000</v>
      </c>
      <c r="P28" s="14">
        <v>24000</v>
      </c>
      <c r="Q28" s="14">
        <f t="shared" si="12"/>
        <v>0</v>
      </c>
      <c r="R28" s="15">
        <f t="shared" si="13"/>
        <v>1</v>
      </c>
      <c r="S28" s="16"/>
      <c r="V28" s="248"/>
    </row>
    <row r="29" spans="2:22" ht="18.75" x14ac:dyDescent="0.3">
      <c r="B29" s="18" t="s">
        <v>23</v>
      </c>
      <c r="C29" s="19">
        <v>1094</v>
      </c>
      <c r="D29" s="19">
        <v>1917</v>
      </c>
      <c r="E29" s="10">
        <f t="shared" si="14"/>
        <v>-823</v>
      </c>
      <c r="F29" s="11">
        <f t="shared" si="15"/>
        <v>0.57068335941575377</v>
      </c>
      <c r="G29" s="17"/>
      <c r="H29" s="12"/>
      <c r="I29" s="19">
        <v>19408.8</v>
      </c>
      <c r="J29" s="19">
        <v>15336</v>
      </c>
      <c r="K29" s="10">
        <f t="shared" si="16"/>
        <v>4072.8</v>
      </c>
      <c r="L29" s="11">
        <f t="shared" si="17"/>
        <v>1.2655712050078247</v>
      </c>
      <c r="M29" s="17"/>
      <c r="N29" s="12"/>
      <c r="O29" s="14">
        <v>23000</v>
      </c>
      <c r="P29" s="14">
        <v>23000</v>
      </c>
      <c r="Q29" s="14">
        <f t="shared" si="12"/>
        <v>0</v>
      </c>
      <c r="R29" s="15">
        <f t="shared" si="13"/>
        <v>1</v>
      </c>
      <c r="S29" s="16"/>
      <c r="V29" s="248"/>
    </row>
    <row r="30" spans="2:22" s="218" customFormat="1" ht="18.75" x14ac:dyDescent="0.3">
      <c r="B30" s="9" t="s">
        <v>24</v>
      </c>
      <c r="C30" s="19">
        <v>14103.07</v>
      </c>
      <c r="D30" s="19">
        <v>23851</v>
      </c>
      <c r="E30" s="10">
        <f t="shared" si="14"/>
        <v>-9747.93</v>
      </c>
      <c r="F30" s="11">
        <f t="shared" si="15"/>
        <v>0.59129889732086705</v>
      </c>
      <c r="G30" s="17"/>
      <c r="H30" s="12"/>
      <c r="I30" s="19">
        <v>159539.79</v>
      </c>
      <c r="J30" s="19">
        <v>219708</v>
      </c>
      <c r="K30" s="10">
        <f t="shared" si="16"/>
        <v>-60168.21</v>
      </c>
      <c r="L30" s="11">
        <f t="shared" si="17"/>
        <v>0.72614465563384134</v>
      </c>
      <c r="M30" s="17"/>
      <c r="N30" s="12"/>
      <c r="O30" s="472">
        <v>300000</v>
      </c>
      <c r="P30" s="14">
        <v>314000</v>
      </c>
      <c r="Q30" s="14">
        <f t="shared" si="12"/>
        <v>-14000</v>
      </c>
      <c r="R30" s="15">
        <f t="shared" si="13"/>
        <v>0.95541401273885351</v>
      </c>
      <c r="S30" s="16"/>
      <c r="V30" s="248"/>
    </row>
    <row r="31" spans="2:22" ht="18.75" x14ac:dyDescent="0.3">
      <c r="B31" s="9" t="s">
        <v>25</v>
      </c>
      <c r="C31" s="10">
        <v>42123.6</v>
      </c>
      <c r="D31" s="10">
        <v>47083</v>
      </c>
      <c r="E31" s="10">
        <f t="shared" si="14"/>
        <v>-4959.3999999999996</v>
      </c>
      <c r="F31" s="11">
        <f t="shared" si="15"/>
        <v>0.8946668648981585</v>
      </c>
      <c r="G31" s="11"/>
      <c r="H31" s="12"/>
      <c r="I31" s="10">
        <v>376645.63</v>
      </c>
      <c r="J31" s="10">
        <v>376664</v>
      </c>
      <c r="K31" s="10">
        <f t="shared" si="16"/>
        <v>-18.37</v>
      </c>
      <c r="L31" s="11">
        <f t="shared" si="17"/>
        <v>0.99995122974321948</v>
      </c>
      <c r="M31" s="11"/>
      <c r="N31" s="12"/>
      <c r="O31" s="14">
        <v>565000</v>
      </c>
      <c r="P31" s="14">
        <v>565000</v>
      </c>
      <c r="Q31" s="14">
        <f t="shared" si="12"/>
        <v>0</v>
      </c>
      <c r="R31" s="15">
        <f t="shared" si="13"/>
        <v>1</v>
      </c>
      <c r="S31" s="16"/>
      <c r="V31" s="248"/>
    </row>
    <row r="32" spans="2:22" ht="18.75" x14ac:dyDescent="0.3">
      <c r="B32" s="21" t="s">
        <v>26</v>
      </c>
      <c r="C32" s="22">
        <f>SUM(C16:C31)</f>
        <v>1193938.3999999999</v>
      </c>
      <c r="D32" s="22">
        <f>SUM(D16:D31)</f>
        <v>1296818</v>
      </c>
      <c r="E32" s="22">
        <f>SUM(E16:E31)</f>
        <v>-102879.6</v>
      </c>
      <c r="F32" s="23">
        <f>+C32/D32</f>
        <v>0.92066766500773423</v>
      </c>
      <c r="G32" s="23"/>
      <c r="H32" s="12"/>
      <c r="I32" s="22">
        <f>SUM(I16:I31)</f>
        <v>9550833.6799999997</v>
      </c>
      <c r="J32" s="22">
        <f>SUM(J16:J31)</f>
        <v>10241946</v>
      </c>
      <c r="K32" s="22">
        <f>SUM(K16:K31)</f>
        <v>-691112.32</v>
      </c>
      <c r="L32" s="23">
        <f t="shared" si="9"/>
        <v>0.93252138607252955</v>
      </c>
      <c r="M32" s="23"/>
      <c r="N32" s="12"/>
      <c r="O32" s="22">
        <f>SUM(O16:O31)</f>
        <v>14333933.333333334</v>
      </c>
      <c r="P32" s="22">
        <f>SUM(P16:P31)</f>
        <v>15408000</v>
      </c>
      <c r="Q32" s="22">
        <f>SUM(Q16:Q31)</f>
        <v>-1074066.6666699999</v>
      </c>
      <c r="R32" s="27">
        <f t="shared" si="13"/>
        <v>0.9302916233991001</v>
      </c>
      <c r="S32" s="24"/>
      <c r="V32" s="248"/>
    </row>
    <row r="33" spans="2:19" ht="18.75" x14ac:dyDescent="0.3">
      <c r="B33" s="21" t="s">
        <v>27</v>
      </c>
      <c r="C33" s="22">
        <f>ROUND(C15-C32,5)</f>
        <v>143842.01</v>
      </c>
      <c r="D33" s="22">
        <f>ROUND(D15-D32,5)</f>
        <v>16728</v>
      </c>
      <c r="E33" s="22">
        <f>ROUND(E15-E32,5)</f>
        <v>127114.01</v>
      </c>
      <c r="F33" s="23">
        <f t="shared" si="8"/>
        <v>8.598876733620278</v>
      </c>
      <c r="G33" s="23"/>
      <c r="H33" s="12"/>
      <c r="I33" s="22">
        <f>ROUND(I15-I32,5)</f>
        <v>1141323.49</v>
      </c>
      <c r="J33" s="22">
        <f>ROUND(J15-J32,5)</f>
        <v>333456</v>
      </c>
      <c r="K33" s="22">
        <f>ROUND(K15-K32,5)</f>
        <v>807867.49</v>
      </c>
      <c r="L33" s="23">
        <f t="shared" si="9"/>
        <v>3.4227109123842427</v>
      </c>
      <c r="M33" s="23"/>
      <c r="N33" s="12"/>
      <c r="O33" s="22">
        <f>O15-O32</f>
        <v>1110810.666666666</v>
      </c>
      <c r="P33" s="22">
        <f>P15-P32</f>
        <v>377000</v>
      </c>
      <c r="Q33" s="22">
        <f>Q15-Q32</f>
        <v>733810.66666999995</v>
      </c>
      <c r="R33" s="27">
        <f t="shared" si="13"/>
        <v>2.9464473916887695</v>
      </c>
      <c r="S33" s="25"/>
    </row>
    <row r="34" spans="2:19" x14ac:dyDescent="0.25">
      <c r="I34" s="460"/>
      <c r="J34" s="460"/>
    </row>
    <row r="35" spans="2:19" x14ac:dyDescent="0.25">
      <c r="I35" s="460"/>
      <c r="J35" s="460"/>
    </row>
    <row r="36" spans="2:19" x14ac:dyDescent="0.25">
      <c r="C36" s="26"/>
      <c r="I36" s="26"/>
      <c r="J36" s="26"/>
    </row>
    <row r="37" spans="2:19" ht="18.75" x14ac:dyDescent="0.3">
      <c r="B37" s="216"/>
      <c r="C37" s="26"/>
      <c r="G37" s="31"/>
      <c r="I37" s="26"/>
      <c r="J37" s="26"/>
      <c r="M37" s="31"/>
      <c r="O37" s="194"/>
    </row>
    <row r="38" spans="2:19" ht="18.75" x14ac:dyDescent="0.3">
      <c r="B38" s="193"/>
      <c r="C38" s="26"/>
      <c r="I38" s="26"/>
      <c r="J38" s="26"/>
      <c r="O38" s="244"/>
      <c r="P38" s="216"/>
    </row>
    <row r="39" spans="2:19" ht="18.75" x14ac:dyDescent="0.3">
      <c r="B39" s="193"/>
      <c r="I39" s="460"/>
      <c r="J39" s="460"/>
      <c r="O39" s="195"/>
    </row>
    <row r="40" spans="2:19" ht="18.75" x14ac:dyDescent="0.3">
      <c r="B40" s="193"/>
      <c r="I40" s="460"/>
      <c r="J40" s="460"/>
      <c r="O40" s="195"/>
      <c r="P40" s="31"/>
    </row>
    <row r="41" spans="2:19" ht="18.75" x14ac:dyDescent="0.3">
      <c r="B41" s="193"/>
      <c r="I41" s="460"/>
      <c r="J41" s="460"/>
      <c r="O41" s="195"/>
    </row>
    <row r="42" spans="2:19" ht="18.75" x14ac:dyDescent="0.3">
      <c r="B42" s="193"/>
      <c r="O42" s="195"/>
    </row>
    <row r="43" spans="2:19" ht="18.75" x14ac:dyDescent="0.3">
      <c r="B43" s="193"/>
      <c r="C43" s="26"/>
      <c r="I43" s="26"/>
      <c r="O43" s="195"/>
    </row>
    <row r="44" spans="2:19" ht="18.75" x14ac:dyDescent="0.3">
      <c r="B44" s="193"/>
      <c r="C44" s="26"/>
      <c r="I44" s="26"/>
      <c r="O44" s="195"/>
    </row>
    <row r="45" spans="2:19" ht="18.75" x14ac:dyDescent="0.3">
      <c r="B45" s="193"/>
      <c r="O45" s="217"/>
    </row>
    <row r="46" spans="2:19" ht="18.75" x14ac:dyDescent="0.3">
      <c r="B46" s="193"/>
      <c r="O46" s="217"/>
    </row>
    <row r="47" spans="2:19" ht="18.75" x14ac:dyDescent="0.3">
      <c r="O47" s="217"/>
    </row>
    <row r="48" spans="2:19" ht="18.75" x14ac:dyDescent="0.3">
      <c r="O48" s="219"/>
    </row>
    <row r="50" spans="3:9" x14ac:dyDescent="0.25">
      <c r="C50" s="26"/>
      <c r="I50" s="26"/>
    </row>
  </sheetData>
  <mergeCells count="3">
    <mergeCell ref="B1:S1"/>
    <mergeCell ref="B2:S2"/>
    <mergeCell ref="B3:S3"/>
  </mergeCells>
  <pageMargins left="0.7" right="0.7" top="0.75" bottom="0.75" header="0.3" footer="0.3"/>
  <pageSetup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workbookViewId="0">
      <selection activeCell="F13" sqref="F13"/>
    </sheetView>
  </sheetViews>
  <sheetFormatPr defaultRowHeight="15" x14ac:dyDescent="0.25"/>
  <sheetData>
    <row r="1" spans="1:4" ht="25.5" x14ac:dyDescent="0.25">
      <c r="A1" s="154" t="s">
        <v>90</v>
      </c>
      <c r="B1" s="155" t="s">
        <v>73</v>
      </c>
      <c r="C1" s="155" t="s">
        <v>91</v>
      </c>
      <c r="D1" s="156" t="s">
        <v>92</v>
      </c>
    </row>
    <row r="2" spans="1:4" x14ac:dyDescent="0.25">
      <c r="A2" s="157" t="s">
        <v>90</v>
      </c>
      <c r="B2" s="157" t="s">
        <v>73</v>
      </c>
      <c r="C2" s="157" t="s">
        <v>91</v>
      </c>
      <c r="D2" s="158" t="s">
        <v>93</v>
      </c>
    </row>
    <row r="3" spans="1:4" x14ac:dyDescent="0.25">
      <c r="A3" s="159" t="s">
        <v>94</v>
      </c>
      <c r="B3" s="160">
        <v>1</v>
      </c>
      <c r="C3" s="161">
        <v>0</v>
      </c>
      <c r="D3" s="161">
        <v>17478</v>
      </c>
    </row>
    <row r="4" spans="1:4" x14ac:dyDescent="0.25">
      <c r="A4" s="159" t="s">
        <v>95</v>
      </c>
      <c r="B4" s="160">
        <v>12</v>
      </c>
      <c r="C4" s="161">
        <v>0</v>
      </c>
      <c r="D4" s="161">
        <v>187056</v>
      </c>
    </row>
    <row r="5" spans="1:4" x14ac:dyDescent="0.25">
      <c r="A5" s="159" t="s">
        <v>96</v>
      </c>
      <c r="B5" s="160">
        <v>2</v>
      </c>
      <c r="C5" s="161">
        <v>0</v>
      </c>
      <c r="D5" s="161">
        <v>35208</v>
      </c>
    </row>
    <row r="6" spans="1:4" x14ac:dyDescent="0.25">
      <c r="A6" s="159" t="s">
        <v>97</v>
      </c>
      <c r="B6" s="160">
        <v>1</v>
      </c>
      <c r="C6" s="161">
        <v>0</v>
      </c>
      <c r="D6" s="161">
        <v>22394</v>
      </c>
    </row>
    <row r="7" spans="1:4" x14ac:dyDescent="0.25">
      <c r="A7" s="159" t="s">
        <v>98</v>
      </c>
      <c r="B7" s="160">
        <v>0</v>
      </c>
      <c r="C7" s="161">
        <v>0</v>
      </c>
      <c r="D7" s="161">
        <v>0</v>
      </c>
    </row>
    <row r="8" spans="1:4" x14ac:dyDescent="0.25">
      <c r="A8" s="159" t="s">
        <v>99</v>
      </c>
      <c r="B8" s="160">
        <v>69</v>
      </c>
      <c r="C8" s="161">
        <v>0</v>
      </c>
      <c r="D8" s="161">
        <v>864087</v>
      </c>
    </row>
    <row r="9" spans="1:4" x14ac:dyDescent="0.25">
      <c r="A9" s="159" t="s">
        <v>100</v>
      </c>
      <c r="B9" s="160">
        <v>13</v>
      </c>
      <c r="C9" s="161">
        <v>0</v>
      </c>
      <c r="D9" s="161">
        <v>211120</v>
      </c>
    </row>
    <row r="10" spans="1:4" x14ac:dyDescent="0.25">
      <c r="A10" s="159" t="s">
        <v>101</v>
      </c>
      <c r="B10" s="160">
        <v>0</v>
      </c>
      <c r="C10" s="161">
        <v>0</v>
      </c>
      <c r="D10" s="161">
        <v>0</v>
      </c>
    </row>
    <row r="11" spans="1:4" x14ac:dyDescent="0.25">
      <c r="A11" s="159" t="s">
        <v>102</v>
      </c>
      <c r="B11" s="160">
        <v>22</v>
      </c>
      <c r="C11" s="161">
        <v>0</v>
      </c>
      <c r="D11" s="161">
        <v>292138</v>
      </c>
    </row>
    <row r="12" spans="1:4" x14ac:dyDescent="0.25">
      <c r="A12" s="159" t="s">
        <v>103</v>
      </c>
      <c r="B12" s="160">
        <v>1</v>
      </c>
      <c r="C12" s="161">
        <v>0</v>
      </c>
      <c r="D12" s="161">
        <v>14955</v>
      </c>
    </row>
    <row r="13" spans="1:4" x14ac:dyDescent="0.25">
      <c r="A13" s="159" t="s">
        <v>104</v>
      </c>
      <c r="B13" s="160">
        <v>6</v>
      </c>
      <c r="C13" s="161">
        <v>0</v>
      </c>
      <c r="D13" s="161">
        <v>102552</v>
      </c>
    </row>
    <row r="14" spans="1:4" x14ac:dyDescent="0.25">
      <c r="A14" s="159" t="s">
        <v>105</v>
      </c>
      <c r="B14" s="160">
        <v>141</v>
      </c>
      <c r="C14" s="161">
        <v>0</v>
      </c>
      <c r="D14" s="161">
        <v>2196639</v>
      </c>
    </row>
    <row r="15" spans="1:4" x14ac:dyDescent="0.25">
      <c r="A15" s="159" t="s">
        <v>106</v>
      </c>
      <c r="B15" s="160">
        <v>2</v>
      </c>
      <c r="C15" s="161">
        <v>0</v>
      </c>
      <c r="D15" s="161">
        <v>26588</v>
      </c>
    </row>
    <row r="16" spans="1:4" x14ac:dyDescent="0.25">
      <c r="A16" s="159" t="s">
        <v>107</v>
      </c>
      <c r="B16" s="160">
        <v>2</v>
      </c>
      <c r="C16" s="161">
        <v>0</v>
      </c>
      <c r="D16" s="161">
        <v>30706</v>
      </c>
    </row>
    <row r="17" spans="1:4" x14ac:dyDescent="0.25">
      <c r="A17" s="159" t="s">
        <v>108</v>
      </c>
      <c r="B17" s="160">
        <v>528</v>
      </c>
      <c r="C17" s="161">
        <v>0</v>
      </c>
      <c r="D17" s="161">
        <v>8052528.0640552798</v>
      </c>
    </row>
    <row r="18" spans="1:4" x14ac:dyDescent="0.25">
      <c r="A18" s="159" t="s">
        <v>109</v>
      </c>
      <c r="B18" s="160">
        <v>53</v>
      </c>
      <c r="C18" s="161">
        <v>0</v>
      </c>
      <c r="D18" s="161">
        <v>781326</v>
      </c>
    </row>
    <row r="19" spans="1:4" x14ac:dyDescent="0.25">
      <c r="A19" s="159" t="s">
        <v>110</v>
      </c>
      <c r="B19" s="160">
        <v>1</v>
      </c>
      <c r="C19" s="161">
        <v>0</v>
      </c>
      <c r="D19" s="161">
        <v>15375</v>
      </c>
    </row>
    <row r="20" spans="1:4" x14ac:dyDescent="0.25">
      <c r="A20" s="159" t="s">
        <v>111</v>
      </c>
      <c r="B20" s="160">
        <v>1</v>
      </c>
      <c r="C20" s="161">
        <v>0</v>
      </c>
      <c r="D20" s="161">
        <v>13465</v>
      </c>
    </row>
    <row r="21" spans="1:4" x14ac:dyDescent="0.25">
      <c r="A21" s="159" t="s">
        <v>112</v>
      </c>
      <c r="B21" s="160">
        <v>2</v>
      </c>
      <c r="C21" s="161">
        <v>0</v>
      </c>
      <c r="D21" s="161">
        <v>28950</v>
      </c>
    </row>
    <row r="22" spans="1:4" x14ac:dyDescent="0.25">
      <c r="A22" s="159" t="s">
        <v>113</v>
      </c>
      <c r="B22" s="160">
        <v>1</v>
      </c>
      <c r="C22" s="161">
        <v>0</v>
      </c>
      <c r="D22" s="161">
        <v>20219</v>
      </c>
    </row>
    <row r="23" spans="1:4" x14ac:dyDescent="0.25">
      <c r="A23" s="159" t="s">
        <v>114</v>
      </c>
      <c r="B23" s="160">
        <v>26</v>
      </c>
      <c r="C23" s="161">
        <v>0</v>
      </c>
      <c r="D23" s="161">
        <v>375830</v>
      </c>
    </row>
    <row r="24" spans="1:4" x14ac:dyDescent="0.25">
      <c r="A24" s="159" t="s">
        <v>115</v>
      </c>
      <c r="B24" s="160">
        <v>1</v>
      </c>
      <c r="C24" s="161">
        <v>0</v>
      </c>
      <c r="D24" s="161">
        <v>18051</v>
      </c>
    </row>
    <row r="25" spans="1:4" x14ac:dyDescent="0.25">
      <c r="A25" s="159" t="s">
        <v>116</v>
      </c>
      <c r="B25" s="160">
        <v>1</v>
      </c>
      <c r="C25" s="161">
        <v>0</v>
      </c>
      <c r="D25" s="161">
        <v>15045</v>
      </c>
    </row>
    <row r="26" spans="1:4" x14ac:dyDescent="0.25">
      <c r="A26" s="159" t="s">
        <v>117</v>
      </c>
      <c r="B26" s="160">
        <v>0</v>
      </c>
      <c r="C26" s="161">
        <v>0</v>
      </c>
      <c r="D26" s="161">
        <v>0</v>
      </c>
    </row>
    <row r="27" spans="1:4" x14ac:dyDescent="0.25">
      <c r="A27" s="159" t="s">
        <v>118</v>
      </c>
      <c r="B27" s="160">
        <v>1</v>
      </c>
      <c r="C27" s="161">
        <v>0</v>
      </c>
      <c r="D27" s="161">
        <v>19695</v>
      </c>
    </row>
    <row r="28" spans="1:4" x14ac:dyDescent="0.25">
      <c r="A28" s="159" t="s">
        <v>119</v>
      </c>
      <c r="B28" s="160">
        <v>10</v>
      </c>
      <c r="C28" s="161">
        <v>0</v>
      </c>
      <c r="D28" s="161">
        <v>160850</v>
      </c>
    </row>
    <row r="29" spans="1:4" x14ac:dyDescent="0.25">
      <c r="A29" s="159" t="s">
        <v>120</v>
      </c>
      <c r="B29" s="160">
        <v>6</v>
      </c>
      <c r="C29" s="161">
        <v>0</v>
      </c>
      <c r="D29" s="161">
        <v>96540</v>
      </c>
    </row>
    <row r="30" spans="1:4" x14ac:dyDescent="0.25">
      <c r="A30" s="159" t="s">
        <v>121</v>
      </c>
      <c r="B30" s="160">
        <v>15</v>
      </c>
      <c r="C30" s="161">
        <v>0</v>
      </c>
      <c r="D30" s="161">
        <v>183615</v>
      </c>
    </row>
    <row r="31" spans="1:4" x14ac:dyDescent="0.25">
      <c r="A31" s="159" t="s">
        <v>122</v>
      </c>
      <c r="B31" s="160">
        <v>1</v>
      </c>
      <c r="C31" s="161">
        <v>0</v>
      </c>
      <c r="D31" s="161">
        <v>15053</v>
      </c>
    </row>
    <row r="32" spans="1:4" x14ac:dyDescent="0.25">
      <c r="A32" s="159" t="s">
        <v>123</v>
      </c>
      <c r="B32" s="160">
        <v>10</v>
      </c>
      <c r="C32" s="161">
        <v>0</v>
      </c>
      <c r="D32" s="161">
        <v>163940</v>
      </c>
    </row>
    <row r="33" spans="1:4" x14ac:dyDescent="0.25">
      <c r="A33" s="159" t="s">
        <v>124</v>
      </c>
      <c r="B33" s="160">
        <v>1</v>
      </c>
      <c r="C33" s="161">
        <v>0</v>
      </c>
      <c r="D33" s="161">
        <v>17456</v>
      </c>
    </row>
    <row r="34" spans="1:4" x14ac:dyDescent="0.25">
      <c r="A34" s="159" t="s">
        <v>125</v>
      </c>
      <c r="B34" s="160">
        <v>5</v>
      </c>
      <c r="C34" s="161">
        <v>0</v>
      </c>
      <c r="D34" s="161">
        <v>78645</v>
      </c>
    </row>
    <row r="35" spans="1:4" x14ac:dyDescent="0.25">
      <c r="A35" s="159" t="s">
        <v>126</v>
      </c>
      <c r="B35" s="160">
        <v>13</v>
      </c>
      <c r="C35" s="161">
        <v>0</v>
      </c>
      <c r="D35" s="161">
        <v>175422</v>
      </c>
    </row>
    <row r="36" spans="1:4" x14ac:dyDescent="0.25">
      <c r="A36" s="159" t="s">
        <v>127</v>
      </c>
      <c r="B36" s="160">
        <v>15</v>
      </c>
      <c r="C36" s="161">
        <v>0</v>
      </c>
      <c r="D36" s="161">
        <v>227730</v>
      </c>
    </row>
    <row r="37" spans="1:4" x14ac:dyDescent="0.25">
      <c r="A37" s="159" t="s">
        <v>128</v>
      </c>
      <c r="B37" s="160">
        <v>2</v>
      </c>
      <c r="C37" s="161">
        <v>0</v>
      </c>
      <c r="D37" s="161">
        <v>29754</v>
      </c>
    </row>
    <row r="38" spans="1:4" x14ac:dyDescent="0.25">
      <c r="A38" s="159" t="s">
        <v>129</v>
      </c>
      <c r="B38" s="160">
        <v>1</v>
      </c>
      <c r="C38" s="161">
        <v>0</v>
      </c>
      <c r="D38" s="161">
        <v>13489</v>
      </c>
    </row>
    <row r="39" spans="1:4" x14ac:dyDescent="0.25">
      <c r="A39" s="162" t="s">
        <v>130</v>
      </c>
      <c r="B39" s="163">
        <v>966</v>
      </c>
      <c r="C39" s="164">
        <v>0</v>
      </c>
      <c r="D39" s="165">
        <v>14503899.064055279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workbookViewId="0">
      <selection activeCell="N20" sqref="N20"/>
    </sheetView>
  </sheetViews>
  <sheetFormatPr defaultColWidth="9.140625" defaultRowHeight="15" x14ac:dyDescent="0.25"/>
  <cols>
    <col min="1" max="7" width="9.140625" style="30"/>
    <col min="8" max="8" width="12.140625" style="30" bestFit="1" customWidth="1"/>
    <col min="9" max="9" width="9.140625" style="30"/>
    <col min="10" max="10" width="9.5703125" style="30" bestFit="1" customWidth="1"/>
    <col min="11" max="11" width="12.140625" style="30" bestFit="1" customWidth="1"/>
    <col min="12" max="16384" width="9.140625" style="30"/>
  </cols>
  <sheetData>
    <row r="1" spans="1:12" ht="23.25" x14ac:dyDescent="0.25">
      <c r="A1" s="32" t="s">
        <v>32</v>
      </c>
      <c r="B1" s="33"/>
      <c r="C1" s="33"/>
      <c r="D1" s="34"/>
      <c r="E1" s="34"/>
      <c r="F1" s="34"/>
      <c r="G1" s="35"/>
      <c r="H1" s="34"/>
      <c r="I1" s="34"/>
      <c r="J1" s="34"/>
      <c r="K1" s="34"/>
      <c r="L1" s="36"/>
    </row>
    <row r="2" spans="1:12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</row>
    <row r="3" spans="1:12" ht="18.75" x14ac:dyDescent="0.25">
      <c r="A3" s="45" t="s">
        <v>131</v>
      </c>
      <c r="B3" s="46"/>
      <c r="C3" s="46"/>
      <c r="D3" s="47"/>
      <c r="E3" s="47"/>
      <c r="F3" s="47"/>
      <c r="G3" s="48"/>
      <c r="H3" s="43"/>
      <c r="I3" s="43"/>
      <c r="J3" s="43"/>
      <c r="K3" s="47"/>
      <c r="L3" s="46"/>
    </row>
    <row r="4" spans="1:12" ht="15.75" x14ac:dyDescent="0.25">
      <c r="A4" s="46"/>
      <c r="B4" s="46"/>
      <c r="C4" s="46"/>
      <c r="D4" s="47"/>
      <c r="E4" s="47"/>
      <c r="F4" s="47"/>
      <c r="G4" s="48"/>
      <c r="H4" s="166"/>
      <c r="I4" s="47"/>
      <c r="J4" s="47"/>
      <c r="K4" s="47"/>
      <c r="L4" s="46"/>
    </row>
    <row r="5" spans="1:12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8"/>
    </row>
    <row r="7" spans="1:12" ht="26.25" x14ac:dyDescent="0.25">
      <c r="A7" s="167"/>
      <c r="B7" s="167"/>
      <c r="C7" s="55"/>
      <c r="D7" s="486" t="s">
        <v>36</v>
      </c>
      <c r="E7" s="486"/>
      <c r="F7" s="56"/>
      <c r="G7" s="57"/>
      <c r="H7" s="58"/>
      <c r="I7" s="486" t="s">
        <v>37</v>
      </c>
      <c r="J7" s="486"/>
      <c r="K7" s="59"/>
      <c r="L7" s="78"/>
    </row>
    <row r="8" spans="1:12" ht="75.75" x14ac:dyDescent="0.3">
      <c r="A8" s="169" t="s">
        <v>43</v>
      </c>
      <c r="B8" s="170" t="s">
        <v>44</v>
      </c>
      <c r="C8" s="171" t="s">
        <v>132</v>
      </c>
      <c r="D8" s="172" t="s">
        <v>133</v>
      </c>
      <c r="E8" s="172" t="s">
        <v>134</v>
      </c>
      <c r="F8" s="173" t="s">
        <v>135</v>
      </c>
      <c r="G8" s="174"/>
      <c r="H8" s="171" t="s">
        <v>49</v>
      </c>
      <c r="I8" s="172" t="s">
        <v>50</v>
      </c>
      <c r="J8" s="172" t="s">
        <v>51</v>
      </c>
      <c r="K8" s="173" t="s">
        <v>52</v>
      </c>
      <c r="L8" s="78"/>
    </row>
    <row r="9" spans="1:12" ht="15.75" thickBot="1" x14ac:dyDescent="0.3">
      <c r="A9" s="175"/>
      <c r="B9" s="176"/>
      <c r="C9" s="177"/>
      <c r="D9" s="178"/>
      <c r="E9" s="178"/>
      <c r="F9" s="179"/>
      <c r="G9" s="180"/>
      <c r="H9" s="181"/>
      <c r="I9" s="178"/>
      <c r="J9" s="178"/>
      <c r="K9" s="179"/>
      <c r="L9" s="36"/>
    </row>
    <row r="10" spans="1:12" x14ac:dyDescent="0.25">
      <c r="A10" s="182">
        <v>430</v>
      </c>
      <c r="B10" s="183" t="s">
        <v>83</v>
      </c>
      <c r="C10" s="184">
        <v>966</v>
      </c>
      <c r="D10" s="185" t="s">
        <v>84</v>
      </c>
      <c r="E10" s="185">
        <v>0</v>
      </c>
      <c r="F10" s="186">
        <v>966</v>
      </c>
      <c r="G10" s="187"/>
      <c r="H10" s="188">
        <v>13579929.591542557</v>
      </c>
      <c r="I10" s="189">
        <v>0</v>
      </c>
      <c r="J10" s="189">
        <v>862638</v>
      </c>
      <c r="K10" s="190">
        <v>14442567.591542557</v>
      </c>
      <c r="L10" s="189"/>
    </row>
    <row r="11" spans="1:12" x14ac:dyDescent="0.25">
      <c r="A11" s="107">
        <v>430</v>
      </c>
      <c r="B11" s="108" t="s">
        <v>83</v>
      </c>
      <c r="C11" s="109">
        <v>966</v>
      </c>
      <c r="D11" s="110" t="s">
        <v>84</v>
      </c>
      <c r="E11" s="110">
        <v>0</v>
      </c>
      <c r="F11" s="111">
        <v>966</v>
      </c>
      <c r="G11" s="112"/>
      <c r="H11" s="113">
        <v>13641261.064055279</v>
      </c>
      <c r="I11" s="114">
        <v>0</v>
      </c>
      <c r="J11" s="114">
        <v>862638</v>
      </c>
      <c r="K11" s="192">
        <v>14503899.064055279</v>
      </c>
      <c r="L11" s="115"/>
    </row>
    <row r="13" spans="1:12" x14ac:dyDescent="0.25">
      <c r="H13" s="191">
        <f>+H11-H10</f>
        <v>61331.472512722015</v>
      </c>
    </row>
  </sheetData>
  <mergeCells count="2">
    <mergeCell ref="D7:E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5DEA-269F-487F-8924-256203E6B29B}">
  <dimension ref="A1:P23"/>
  <sheetViews>
    <sheetView zoomScale="140" zoomScaleNormal="140" workbookViewId="0">
      <selection activeCell="D24" sqref="D24"/>
    </sheetView>
  </sheetViews>
  <sheetFormatPr defaultColWidth="8.7109375" defaultRowHeight="15" x14ac:dyDescent="0.25"/>
  <cols>
    <col min="1" max="1" width="4" style="218" customWidth="1"/>
    <col min="2" max="2" width="4.28515625" style="218" customWidth="1"/>
    <col min="3" max="3" width="24.85546875" style="218" customWidth="1"/>
    <col min="4" max="6" width="12" style="218" bestFit="1" customWidth="1"/>
    <col min="7" max="7" width="8.7109375" style="218"/>
    <col min="8" max="8" width="9.7109375" style="218" bestFit="1" customWidth="1"/>
    <col min="9" max="9" width="13.28515625" style="218" bestFit="1" customWidth="1"/>
    <col min="10" max="10" width="10.5703125" style="218" bestFit="1" customWidth="1"/>
    <col min="11" max="13" width="8.7109375" style="218"/>
    <col min="14" max="16" width="9.7109375" style="218" bestFit="1" customWidth="1"/>
    <col min="17" max="16384" width="8.7109375" style="218"/>
  </cols>
  <sheetData>
    <row r="1" spans="1:10" x14ac:dyDescent="0.25">
      <c r="A1" s="218" t="s">
        <v>147</v>
      </c>
    </row>
    <row r="2" spans="1:10" x14ac:dyDescent="0.25">
      <c r="A2" s="218" t="s">
        <v>555</v>
      </c>
    </row>
    <row r="4" spans="1:10" ht="15.75" thickBot="1" x14ac:dyDescent="0.3">
      <c r="A4" s="249"/>
      <c r="B4" s="249"/>
      <c r="C4" s="249"/>
      <c r="D4" s="250" t="s">
        <v>196</v>
      </c>
      <c r="E4" s="250" t="s">
        <v>553</v>
      </c>
      <c r="F4" s="250" t="s">
        <v>554</v>
      </c>
    </row>
    <row r="5" spans="1:10" ht="15.75" thickTop="1" x14ac:dyDescent="0.25">
      <c r="A5" s="251" t="s">
        <v>148</v>
      </c>
      <c r="B5" s="251"/>
      <c r="C5" s="251"/>
      <c r="D5" s="251"/>
      <c r="E5" s="251"/>
      <c r="F5" s="252"/>
    </row>
    <row r="6" spans="1:10" x14ac:dyDescent="0.25">
      <c r="A6" s="251"/>
      <c r="B6" s="251" t="s">
        <v>149</v>
      </c>
      <c r="C6" s="251"/>
      <c r="D6" s="251"/>
      <c r="E6" s="251"/>
      <c r="F6" s="252"/>
    </row>
    <row r="7" spans="1:10" x14ac:dyDescent="0.25">
      <c r="A7" s="251"/>
      <c r="B7" s="251"/>
      <c r="C7" s="251" t="s">
        <v>150</v>
      </c>
      <c r="D7" s="253">
        <v>7262492</v>
      </c>
      <c r="E7" s="253">
        <v>7149612</v>
      </c>
      <c r="F7" s="253">
        <v>8966742</v>
      </c>
      <c r="I7" s="253"/>
      <c r="J7" s="254"/>
    </row>
    <row r="8" spans="1:10" x14ac:dyDescent="0.25">
      <c r="A8" s="251"/>
      <c r="B8" s="251"/>
      <c r="C8" s="251" t="s">
        <v>151</v>
      </c>
      <c r="D8" s="253">
        <v>92506</v>
      </c>
      <c r="E8" s="253">
        <v>57981</v>
      </c>
      <c r="F8" s="253">
        <v>72546</v>
      </c>
    </row>
    <row r="9" spans="1:10" ht="15.75" thickBot="1" x14ac:dyDescent="0.3">
      <c r="A9" s="251"/>
      <c r="B9" s="251"/>
      <c r="C9" s="251" t="s">
        <v>152</v>
      </c>
      <c r="D9" s="255">
        <v>644520</v>
      </c>
      <c r="E9" s="255">
        <v>268580</v>
      </c>
      <c r="F9" s="255">
        <v>296439</v>
      </c>
    </row>
    <row r="10" spans="1:10" x14ac:dyDescent="0.25">
      <c r="A10" s="251"/>
      <c r="B10" s="251" t="s">
        <v>153</v>
      </c>
      <c r="C10" s="251"/>
      <c r="D10" s="253">
        <f t="shared" ref="D10:F10" si="0">ROUND(SUM(D6:D9),5)</f>
        <v>7999518</v>
      </c>
      <c r="E10" s="253">
        <f t="shared" si="0"/>
        <v>7476173</v>
      </c>
      <c r="F10" s="253">
        <f t="shared" si="0"/>
        <v>9335727</v>
      </c>
    </row>
    <row r="11" spans="1:10" x14ac:dyDescent="0.25">
      <c r="A11" s="251"/>
      <c r="B11" s="251" t="s">
        <v>154</v>
      </c>
      <c r="C11" s="251"/>
      <c r="D11" s="253">
        <v>5202848</v>
      </c>
      <c r="E11" s="253">
        <v>5302080</v>
      </c>
      <c r="F11" s="253">
        <v>5162563</v>
      </c>
    </row>
    <row r="12" spans="1:10" ht="15.75" thickBot="1" x14ac:dyDescent="0.3">
      <c r="A12" s="251"/>
      <c r="B12" s="251" t="s">
        <v>155</v>
      </c>
      <c r="C12" s="251"/>
      <c r="D12" s="256">
        <v>33333</v>
      </c>
      <c r="E12" s="256">
        <v>33333</v>
      </c>
      <c r="F12" s="256">
        <v>33333</v>
      </c>
    </row>
    <row r="13" spans="1:10" ht="15.75" thickBot="1" x14ac:dyDescent="0.3">
      <c r="A13" s="251" t="s">
        <v>156</v>
      </c>
      <c r="B13" s="251"/>
      <c r="C13" s="251"/>
      <c r="D13" s="257">
        <f t="shared" ref="D13:E13" si="1">ROUND(D5+SUM(D10:D12),5)</f>
        <v>13235699</v>
      </c>
      <c r="E13" s="257">
        <f t="shared" si="1"/>
        <v>12811586</v>
      </c>
      <c r="F13" s="257">
        <f t="shared" ref="F13" si="2">ROUND(F5+SUM(F10:F12),5)</f>
        <v>14531623</v>
      </c>
    </row>
    <row r="14" spans="1:10" ht="15.75" thickTop="1" x14ac:dyDescent="0.25">
      <c r="A14" s="251" t="s">
        <v>157</v>
      </c>
      <c r="B14" s="251"/>
      <c r="C14" s="251"/>
      <c r="D14" s="253"/>
      <c r="E14" s="253"/>
      <c r="F14" s="253"/>
    </row>
    <row r="15" spans="1:10" x14ac:dyDescent="0.25">
      <c r="A15" s="251"/>
      <c r="B15" s="251" t="s">
        <v>158</v>
      </c>
      <c r="C15" s="251"/>
      <c r="D15" s="253">
        <v>1485751</v>
      </c>
      <c r="E15" s="253">
        <v>763078</v>
      </c>
      <c r="F15" s="253">
        <v>1639873</v>
      </c>
    </row>
    <row r="16" spans="1:10" ht="15.75" thickBot="1" x14ac:dyDescent="0.3">
      <c r="A16" s="251"/>
      <c r="B16" s="251" t="s">
        <v>159</v>
      </c>
      <c r="C16" s="251"/>
      <c r="D16" s="256">
        <v>11749948</v>
      </c>
      <c r="E16" s="256">
        <v>12048508</v>
      </c>
      <c r="F16" s="256">
        <v>12891750</v>
      </c>
    </row>
    <row r="17" spans="1:16" ht="15.75" thickBot="1" x14ac:dyDescent="0.3">
      <c r="A17" s="251" t="s">
        <v>160</v>
      </c>
      <c r="B17" s="251"/>
      <c r="C17" s="251"/>
      <c r="D17" s="257">
        <f t="shared" ref="D17:E17" si="3">ROUND(SUM(D14:D16),5)</f>
        <v>13235699</v>
      </c>
      <c r="E17" s="257">
        <f t="shared" si="3"/>
        <v>12811586</v>
      </c>
      <c r="F17" s="257">
        <f t="shared" ref="F17" si="4">ROUND(SUM(F14:F16),5)</f>
        <v>14531623</v>
      </c>
    </row>
    <row r="18" spans="1:16" ht="15.75" thickTop="1" x14ac:dyDescent="0.25">
      <c r="A18" s="258"/>
      <c r="B18" s="258"/>
      <c r="C18" s="258"/>
      <c r="D18" s="139"/>
      <c r="E18" s="139"/>
      <c r="F18" s="139"/>
    </row>
    <row r="21" spans="1:16" x14ac:dyDescent="0.25">
      <c r="O21" s="259"/>
      <c r="P21" s="259"/>
    </row>
    <row r="22" spans="1:16" x14ac:dyDescent="0.25">
      <c r="F22" s="254"/>
      <c r="H22" s="259"/>
    </row>
    <row r="23" spans="1:16" x14ac:dyDescent="0.25">
      <c r="H23" s="2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8230-0598-40C2-BCF7-AE9C1F3D7868}">
  <dimension ref="A1:F55"/>
  <sheetViews>
    <sheetView workbookViewId="0">
      <selection activeCell="K33" sqref="K33"/>
    </sheetView>
  </sheetViews>
  <sheetFormatPr defaultColWidth="9.140625" defaultRowHeight="15" x14ac:dyDescent="0.25"/>
  <cols>
    <col min="1" max="4" width="3" style="340" customWidth="1"/>
    <col min="5" max="5" width="70.7109375" style="340" customWidth="1"/>
    <col min="6" max="6" width="14.5703125" style="140" bestFit="1" customWidth="1"/>
    <col min="7" max="16384" width="9.140625" style="140"/>
  </cols>
  <sheetData>
    <row r="1" spans="1:6" s="339" customFormat="1" ht="15.75" thickBot="1" x14ac:dyDescent="0.3">
      <c r="A1" s="481"/>
      <c r="B1" s="481"/>
      <c r="C1" s="481"/>
      <c r="D1" s="481"/>
      <c r="E1" s="481"/>
      <c r="F1" s="482" t="s">
        <v>568</v>
      </c>
    </row>
    <row r="2" spans="1:6" ht="15.75" thickTop="1" x14ac:dyDescent="0.25">
      <c r="A2" s="475"/>
      <c r="B2" s="475"/>
      <c r="C2" s="475" t="s">
        <v>161</v>
      </c>
      <c r="D2" s="475"/>
      <c r="E2" s="475"/>
      <c r="F2" s="476"/>
    </row>
    <row r="3" spans="1:6" x14ac:dyDescent="0.25">
      <c r="A3" s="475"/>
      <c r="B3" s="475"/>
      <c r="C3" s="475"/>
      <c r="D3" s="475" t="s">
        <v>162</v>
      </c>
      <c r="E3" s="475"/>
      <c r="F3" s="476">
        <v>1141323.49</v>
      </c>
    </row>
    <row r="4" spans="1:6" x14ac:dyDescent="0.25">
      <c r="A4" s="475"/>
      <c r="B4" s="475"/>
      <c r="C4" s="475"/>
      <c r="D4" s="475" t="s">
        <v>163</v>
      </c>
      <c r="E4" s="475"/>
      <c r="F4" s="476"/>
    </row>
    <row r="5" spans="1:6" x14ac:dyDescent="0.25">
      <c r="A5" s="475"/>
      <c r="B5" s="475"/>
      <c r="C5" s="475"/>
      <c r="D5" s="475" t="s">
        <v>164</v>
      </c>
      <c r="E5" s="475"/>
      <c r="F5" s="476"/>
    </row>
    <row r="6" spans="1:6" x14ac:dyDescent="0.25">
      <c r="A6" s="475"/>
      <c r="B6" s="475"/>
      <c r="C6" s="475"/>
      <c r="D6" s="475"/>
      <c r="E6" s="475" t="s">
        <v>523</v>
      </c>
      <c r="F6" s="476">
        <v>476.22</v>
      </c>
    </row>
    <row r="7" spans="1:6" x14ac:dyDescent="0.25">
      <c r="A7" s="475"/>
      <c r="B7" s="475"/>
      <c r="C7" s="475"/>
      <c r="D7" s="475"/>
      <c r="E7" s="475" t="s">
        <v>165</v>
      </c>
      <c r="F7" s="476">
        <v>19483.759999999998</v>
      </c>
    </row>
    <row r="8" spans="1:6" x14ac:dyDescent="0.25">
      <c r="A8" s="475"/>
      <c r="B8" s="475"/>
      <c r="C8" s="475"/>
      <c r="D8" s="475"/>
      <c r="E8" s="475" t="s">
        <v>166</v>
      </c>
      <c r="F8" s="476">
        <v>348080.85</v>
      </c>
    </row>
    <row r="9" spans="1:6" x14ac:dyDescent="0.25">
      <c r="A9" s="475"/>
      <c r="B9" s="475"/>
      <c r="C9" s="475"/>
      <c r="D9" s="475"/>
      <c r="E9" s="475" t="s">
        <v>167</v>
      </c>
      <c r="F9" s="476">
        <v>-248213.08</v>
      </c>
    </row>
    <row r="10" spans="1:6" x14ac:dyDescent="0.25">
      <c r="A10" s="475"/>
      <c r="B10" s="475"/>
      <c r="C10" s="475"/>
      <c r="D10" s="475"/>
      <c r="E10" s="475" t="s">
        <v>168</v>
      </c>
      <c r="F10" s="476">
        <v>-976.22</v>
      </c>
    </row>
    <row r="11" spans="1:6" x14ac:dyDescent="0.25">
      <c r="A11" s="475"/>
      <c r="B11" s="475"/>
      <c r="C11" s="475"/>
      <c r="D11" s="475"/>
      <c r="E11" s="475" t="s">
        <v>569</v>
      </c>
      <c r="F11" s="476">
        <v>-1715.29</v>
      </c>
    </row>
    <row r="12" spans="1:6" x14ac:dyDescent="0.25">
      <c r="A12" s="475"/>
      <c r="B12" s="475"/>
      <c r="C12" s="475"/>
      <c r="D12" s="475"/>
      <c r="E12" s="475" t="s">
        <v>169</v>
      </c>
      <c r="F12" s="476">
        <v>48792.45</v>
      </c>
    </row>
    <row r="13" spans="1:6" x14ac:dyDescent="0.25">
      <c r="A13" s="475"/>
      <c r="B13" s="475"/>
      <c r="C13" s="475"/>
      <c r="D13" s="475"/>
      <c r="E13" s="475" t="s">
        <v>170</v>
      </c>
      <c r="F13" s="476">
        <v>406175.4</v>
      </c>
    </row>
    <row r="14" spans="1:6" x14ac:dyDescent="0.25">
      <c r="A14" s="475"/>
      <c r="B14" s="475"/>
      <c r="C14" s="475"/>
      <c r="D14" s="475"/>
      <c r="E14" s="475" t="s">
        <v>171</v>
      </c>
      <c r="F14" s="476">
        <v>-47136.97</v>
      </c>
    </row>
    <row r="15" spans="1:6" x14ac:dyDescent="0.25">
      <c r="A15" s="475"/>
      <c r="B15" s="475"/>
      <c r="C15" s="475"/>
      <c r="D15" s="475"/>
      <c r="E15" s="475" t="s">
        <v>544</v>
      </c>
      <c r="F15" s="476">
        <v>-946.26</v>
      </c>
    </row>
    <row r="16" spans="1:6" x14ac:dyDescent="0.25">
      <c r="A16" s="475"/>
      <c r="B16" s="475"/>
      <c r="C16" s="475"/>
      <c r="D16" s="475"/>
      <c r="E16" s="475" t="s">
        <v>545</v>
      </c>
      <c r="F16" s="476">
        <v>-7557.86</v>
      </c>
    </row>
    <row r="17" spans="1:6" x14ac:dyDescent="0.25">
      <c r="A17" s="475"/>
      <c r="B17" s="475"/>
      <c r="C17" s="475"/>
      <c r="D17" s="475"/>
      <c r="E17" s="475" t="s">
        <v>570</v>
      </c>
      <c r="F17" s="476">
        <v>55278.27</v>
      </c>
    </row>
    <row r="18" spans="1:6" x14ac:dyDescent="0.25">
      <c r="A18" s="475"/>
      <c r="B18" s="475"/>
      <c r="C18" s="475"/>
      <c r="D18" s="475"/>
      <c r="E18" s="475" t="s">
        <v>571</v>
      </c>
      <c r="F18" s="476">
        <v>395.06</v>
      </c>
    </row>
    <row r="19" spans="1:6" x14ac:dyDescent="0.25">
      <c r="A19" s="475"/>
      <c r="B19" s="475"/>
      <c r="C19" s="475"/>
      <c r="D19" s="475"/>
      <c r="E19" s="475" t="s">
        <v>538</v>
      </c>
      <c r="F19" s="476">
        <v>-3182.66</v>
      </c>
    </row>
    <row r="20" spans="1:6" x14ac:dyDescent="0.25">
      <c r="A20" s="475"/>
      <c r="B20" s="475"/>
      <c r="C20" s="475"/>
      <c r="D20" s="475"/>
      <c r="E20" s="475" t="s">
        <v>197</v>
      </c>
      <c r="F20" s="476">
        <v>-79.14</v>
      </c>
    </row>
    <row r="21" spans="1:6" x14ac:dyDescent="0.25">
      <c r="A21" s="475"/>
      <c r="B21" s="475"/>
      <c r="C21" s="475"/>
      <c r="D21" s="475"/>
      <c r="E21" s="475" t="s">
        <v>172</v>
      </c>
      <c r="F21" s="476">
        <v>-77.2</v>
      </c>
    </row>
    <row r="22" spans="1:6" x14ac:dyDescent="0.25">
      <c r="A22" s="475"/>
      <c r="B22" s="475"/>
      <c r="C22" s="475"/>
      <c r="D22" s="475"/>
      <c r="E22" s="475" t="s">
        <v>539</v>
      </c>
      <c r="F22" s="476">
        <v>-730.5</v>
      </c>
    </row>
    <row r="23" spans="1:6" x14ac:dyDescent="0.25">
      <c r="A23" s="475"/>
      <c r="B23" s="475"/>
      <c r="C23" s="475"/>
      <c r="D23" s="475"/>
      <c r="E23" s="475" t="s">
        <v>540</v>
      </c>
      <c r="F23" s="476">
        <v>-1951.26</v>
      </c>
    </row>
    <row r="24" spans="1:6" x14ac:dyDescent="0.25">
      <c r="A24" s="475"/>
      <c r="B24" s="475"/>
      <c r="C24" s="475"/>
      <c r="D24" s="475"/>
      <c r="E24" s="475" t="s">
        <v>173</v>
      </c>
      <c r="F24" s="476">
        <v>-45.2</v>
      </c>
    </row>
    <row r="25" spans="1:6" x14ac:dyDescent="0.25">
      <c r="A25" s="475"/>
      <c r="B25" s="475"/>
      <c r="C25" s="475"/>
      <c r="D25" s="475"/>
      <c r="E25" s="475" t="s">
        <v>174</v>
      </c>
      <c r="F25" s="476">
        <v>-24.5</v>
      </c>
    </row>
    <row r="26" spans="1:6" x14ac:dyDescent="0.25">
      <c r="A26" s="475"/>
      <c r="B26" s="475"/>
      <c r="C26" s="475"/>
      <c r="D26" s="475"/>
      <c r="E26" s="475" t="s">
        <v>175</v>
      </c>
      <c r="F26" s="476">
        <v>70.89</v>
      </c>
    </row>
    <row r="27" spans="1:6" x14ac:dyDescent="0.25">
      <c r="A27" s="475"/>
      <c r="B27" s="475"/>
      <c r="C27" s="475"/>
      <c r="D27" s="475"/>
      <c r="E27" s="475" t="s">
        <v>176</v>
      </c>
      <c r="F27" s="476">
        <v>5.0999999999999996</v>
      </c>
    </row>
    <row r="28" spans="1:6" x14ac:dyDescent="0.25">
      <c r="A28" s="475"/>
      <c r="B28" s="475"/>
      <c r="C28" s="475"/>
      <c r="D28" s="475"/>
      <c r="E28" s="475" t="s">
        <v>546</v>
      </c>
      <c r="F28" s="476">
        <v>-1297.54</v>
      </c>
    </row>
    <row r="29" spans="1:6" x14ac:dyDescent="0.25">
      <c r="A29" s="475"/>
      <c r="B29" s="475"/>
      <c r="C29" s="475"/>
      <c r="D29" s="475"/>
      <c r="E29" s="475" t="s">
        <v>547</v>
      </c>
      <c r="F29" s="476">
        <v>1624.55</v>
      </c>
    </row>
    <row r="30" spans="1:6" x14ac:dyDescent="0.25">
      <c r="A30" s="475"/>
      <c r="B30" s="475"/>
      <c r="C30" s="475"/>
      <c r="D30" s="475"/>
      <c r="E30" s="475" t="s">
        <v>548</v>
      </c>
      <c r="F30" s="476">
        <v>3104.31</v>
      </c>
    </row>
    <row r="31" spans="1:6" x14ac:dyDescent="0.25">
      <c r="A31" s="475"/>
      <c r="B31" s="475"/>
      <c r="C31" s="475"/>
      <c r="D31" s="475"/>
      <c r="E31" s="475" t="s">
        <v>198</v>
      </c>
      <c r="F31" s="476">
        <v>-2000</v>
      </c>
    </row>
    <row r="32" spans="1:6" x14ac:dyDescent="0.25">
      <c r="A32" s="475"/>
      <c r="B32" s="475"/>
      <c r="C32" s="475"/>
      <c r="D32" s="475"/>
      <c r="E32" s="475" t="s">
        <v>269</v>
      </c>
      <c r="F32" s="476">
        <v>-911</v>
      </c>
    </row>
    <row r="33" spans="1:6" x14ac:dyDescent="0.25">
      <c r="A33" s="475"/>
      <c r="B33" s="475"/>
      <c r="C33" s="475"/>
      <c r="D33" s="475"/>
      <c r="E33" s="475" t="s">
        <v>177</v>
      </c>
      <c r="F33" s="476">
        <v>-43320.51</v>
      </c>
    </row>
    <row r="34" spans="1:6" x14ac:dyDescent="0.25">
      <c r="A34" s="475"/>
      <c r="B34" s="475"/>
      <c r="C34" s="475"/>
      <c r="D34" s="475"/>
      <c r="E34" s="475" t="s">
        <v>178</v>
      </c>
      <c r="F34" s="476">
        <v>-600</v>
      </c>
    </row>
    <row r="35" spans="1:6" x14ac:dyDescent="0.25">
      <c r="A35" s="475"/>
      <c r="B35" s="475"/>
      <c r="C35" s="475"/>
      <c r="D35" s="475"/>
      <c r="E35" s="475" t="s">
        <v>541</v>
      </c>
      <c r="F35" s="476">
        <v>-45.6</v>
      </c>
    </row>
    <row r="36" spans="1:6" ht="15.75" thickBot="1" x14ac:dyDescent="0.3">
      <c r="A36" s="475"/>
      <c r="B36" s="475"/>
      <c r="C36" s="475"/>
      <c r="D36" s="475"/>
      <c r="E36" s="475" t="s">
        <v>542</v>
      </c>
      <c r="F36" s="477">
        <v>-34.24</v>
      </c>
    </row>
    <row r="37" spans="1:6" x14ac:dyDescent="0.25">
      <c r="A37" s="475"/>
      <c r="B37" s="475"/>
      <c r="C37" s="475" t="s">
        <v>179</v>
      </c>
      <c r="D37" s="475"/>
      <c r="E37" s="475"/>
      <c r="F37" s="476">
        <v>1663965.32</v>
      </c>
    </row>
    <row r="38" spans="1:6" x14ac:dyDescent="0.25">
      <c r="A38" s="475"/>
      <c r="B38" s="475"/>
      <c r="C38" s="475" t="s">
        <v>180</v>
      </c>
      <c r="D38" s="475"/>
      <c r="E38" s="475"/>
      <c r="F38" s="476"/>
    </row>
    <row r="39" spans="1:6" x14ac:dyDescent="0.25">
      <c r="A39" s="475"/>
      <c r="B39" s="475"/>
      <c r="C39" s="475"/>
      <c r="D39" s="475" t="s">
        <v>199</v>
      </c>
      <c r="E39" s="475"/>
      <c r="F39" s="476">
        <v>-44343.37</v>
      </c>
    </row>
    <row r="40" spans="1:6" x14ac:dyDescent="0.25">
      <c r="A40" s="475"/>
      <c r="B40" s="475"/>
      <c r="C40" s="475"/>
      <c r="D40" s="475" t="s">
        <v>543</v>
      </c>
      <c r="E40" s="475"/>
      <c r="F40" s="476">
        <v>-18672</v>
      </c>
    </row>
    <row r="41" spans="1:6" x14ac:dyDescent="0.25">
      <c r="A41" s="475"/>
      <c r="B41" s="475"/>
      <c r="C41" s="475"/>
      <c r="D41" s="475" t="s">
        <v>181</v>
      </c>
      <c r="E41" s="475"/>
      <c r="F41" s="476">
        <v>-256444.67</v>
      </c>
    </row>
    <row r="42" spans="1:6" x14ac:dyDescent="0.25">
      <c r="A42" s="475"/>
      <c r="B42" s="475"/>
      <c r="C42" s="475"/>
      <c r="D42" s="475" t="s">
        <v>182</v>
      </c>
      <c r="E42" s="475"/>
      <c r="F42" s="476">
        <v>-16900</v>
      </c>
    </row>
    <row r="43" spans="1:6" x14ac:dyDescent="0.25">
      <c r="A43" s="475"/>
      <c r="B43" s="475"/>
      <c r="C43" s="475"/>
      <c r="D43" s="475" t="s">
        <v>183</v>
      </c>
      <c r="E43" s="475"/>
      <c r="F43" s="476">
        <v>72684.160000000003</v>
      </c>
    </row>
    <row r="44" spans="1:6" s="340" customFormat="1" ht="11.25" x14ac:dyDescent="0.2">
      <c r="A44" s="475"/>
      <c r="B44" s="475"/>
      <c r="C44" s="475"/>
      <c r="D44" s="475" t="s">
        <v>184</v>
      </c>
      <c r="E44" s="475"/>
      <c r="F44" s="476">
        <v>15982.96</v>
      </c>
    </row>
    <row r="45" spans="1:6" x14ac:dyDescent="0.25">
      <c r="A45" s="475"/>
      <c r="B45" s="475"/>
      <c r="C45" s="475"/>
      <c r="D45" s="475" t="s">
        <v>185</v>
      </c>
      <c r="E45" s="475"/>
      <c r="F45" s="476">
        <v>16299.6</v>
      </c>
    </row>
    <row r="46" spans="1:6" x14ac:dyDescent="0.25">
      <c r="A46" s="475"/>
      <c r="B46" s="475"/>
      <c r="C46" s="475"/>
      <c r="D46" s="475" t="s">
        <v>186</v>
      </c>
      <c r="E46" s="475"/>
      <c r="F46" s="476">
        <v>11978.52</v>
      </c>
    </row>
    <row r="47" spans="1:6" x14ac:dyDescent="0.25">
      <c r="A47" s="475"/>
      <c r="B47" s="475"/>
      <c r="C47" s="475"/>
      <c r="D47" s="475" t="s">
        <v>187</v>
      </c>
      <c r="E47" s="475"/>
      <c r="F47" s="476">
        <v>22090.66</v>
      </c>
    </row>
    <row r="48" spans="1:6" x14ac:dyDescent="0.25">
      <c r="A48" s="475"/>
      <c r="B48" s="475"/>
      <c r="C48" s="475"/>
      <c r="D48" s="475" t="s">
        <v>188</v>
      </c>
      <c r="E48" s="475"/>
      <c r="F48" s="476">
        <v>203160.61</v>
      </c>
    </row>
    <row r="49" spans="1:6" x14ac:dyDescent="0.25">
      <c r="A49" s="475"/>
      <c r="B49" s="475"/>
      <c r="C49" s="475"/>
      <c r="D49" s="475" t="s">
        <v>189</v>
      </c>
      <c r="E49" s="475"/>
      <c r="F49" s="476">
        <v>17384.88</v>
      </c>
    </row>
    <row r="50" spans="1:6" ht="15.75" thickBot="1" x14ac:dyDescent="0.3">
      <c r="A50" s="475"/>
      <c r="B50" s="475"/>
      <c r="C50" s="475"/>
      <c r="D50" s="475" t="s">
        <v>190</v>
      </c>
      <c r="E50" s="475"/>
      <c r="F50" s="478">
        <v>17064.240000000002</v>
      </c>
    </row>
    <row r="51" spans="1:6" ht="15.75" thickBot="1" x14ac:dyDescent="0.3">
      <c r="A51" s="475"/>
      <c r="B51" s="475"/>
      <c r="C51" s="475" t="s">
        <v>191</v>
      </c>
      <c r="D51" s="475"/>
      <c r="E51" s="475"/>
      <c r="F51" s="479">
        <v>40285.589999999997</v>
      </c>
    </row>
    <row r="52" spans="1:6" x14ac:dyDescent="0.25">
      <c r="A52" s="475"/>
      <c r="B52" s="475" t="s">
        <v>192</v>
      </c>
      <c r="C52" s="475"/>
      <c r="D52" s="475"/>
      <c r="E52" s="475"/>
      <c r="F52" s="476">
        <v>1704250.91</v>
      </c>
    </row>
    <row r="53" spans="1:6" ht="15.75" thickBot="1" x14ac:dyDescent="0.3">
      <c r="A53" s="475"/>
      <c r="B53" s="475" t="s">
        <v>193</v>
      </c>
      <c r="C53" s="475"/>
      <c r="D53" s="475"/>
      <c r="E53" s="475"/>
      <c r="F53" s="478">
        <v>7262491.3499999996</v>
      </c>
    </row>
    <row r="54" spans="1:6" ht="15.75" thickBot="1" x14ac:dyDescent="0.3">
      <c r="A54" s="475" t="s">
        <v>194</v>
      </c>
      <c r="B54" s="475"/>
      <c r="C54" s="475"/>
      <c r="D54" s="475"/>
      <c r="E54" s="475"/>
      <c r="F54" s="480">
        <v>8966742.2599999998</v>
      </c>
    </row>
    <row r="55" spans="1:6" ht="15.75" thickTop="1" x14ac:dyDescent="0.25">
      <c r="A55" s="474"/>
      <c r="B55" s="474"/>
      <c r="C55" s="474"/>
      <c r="D55" s="474"/>
      <c r="E55" s="474"/>
      <c r="F55" s="47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91"/>
  <sheetViews>
    <sheetView topLeftCell="A77" workbookViewId="0">
      <selection activeCell="O100" sqref="O100"/>
    </sheetView>
  </sheetViews>
  <sheetFormatPr defaultRowHeight="15" x14ac:dyDescent="0.25"/>
  <cols>
    <col min="3" max="3" width="9.85546875" bestFit="1" customWidth="1"/>
    <col min="7" max="7" width="9.7109375" bestFit="1" customWidth="1"/>
    <col min="9" max="9" width="11.42578125" bestFit="1" customWidth="1"/>
    <col min="10" max="10" width="16.85546875" customWidth="1"/>
    <col min="11" max="11" width="12.5703125" bestFit="1" customWidth="1"/>
    <col min="12" max="12" width="13.42578125" bestFit="1" customWidth="1"/>
    <col min="18" max="18" width="10.140625" bestFit="1" customWidth="1"/>
    <col min="19" max="19" width="8.42578125" bestFit="1" customWidth="1"/>
    <col min="20" max="20" width="9.28515625" bestFit="1" customWidth="1"/>
    <col min="21" max="21" width="10.140625" bestFit="1" customWidth="1"/>
    <col min="24" max="24" width="10.140625" bestFit="1" customWidth="1"/>
    <col min="29" max="29" width="10.140625" bestFit="1" customWidth="1"/>
    <col min="33" max="33" width="10.5703125" bestFit="1" customWidth="1"/>
  </cols>
  <sheetData>
    <row r="1" spans="1:61" ht="28.5" x14ac:dyDescent="0.45">
      <c r="A1" s="220" t="s">
        <v>32</v>
      </c>
      <c r="B1" s="129"/>
      <c r="C1" s="129"/>
      <c r="D1" s="105"/>
      <c r="E1" s="105"/>
      <c r="F1" s="105"/>
      <c r="G1" s="105"/>
      <c r="H1" s="105"/>
      <c r="I1" s="105"/>
      <c r="J1" s="105"/>
      <c r="K1" s="105"/>
      <c r="L1" s="105"/>
      <c r="M1" s="96"/>
      <c r="N1" s="51"/>
      <c r="O1" s="51"/>
      <c r="P1" s="197"/>
      <c r="Q1" s="197"/>
      <c r="R1" s="197"/>
      <c r="S1" s="197"/>
      <c r="T1" s="51"/>
      <c r="U1" s="51"/>
      <c r="V1" s="51"/>
      <c r="W1" s="51"/>
      <c r="X1" s="51"/>
      <c r="Y1" s="51"/>
      <c r="Z1" s="51"/>
      <c r="AA1" s="51"/>
      <c r="AB1" s="197"/>
      <c r="AC1" s="51"/>
      <c r="AD1" s="51"/>
      <c r="AE1" s="51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198"/>
      <c r="BH1" s="198"/>
      <c r="BI1" s="198"/>
    </row>
    <row r="2" spans="1:61" ht="28.5" x14ac:dyDescent="0.4">
      <c r="A2" s="221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96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  <c r="AG2" s="52"/>
      <c r="AH2" s="52"/>
      <c r="AI2" s="52"/>
      <c r="AJ2" s="52"/>
      <c r="AK2" s="52"/>
      <c r="AL2" s="52"/>
      <c r="AM2" s="129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129"/>
      <c r="AZ2" s="129"/>
      <c r="BA2" s="105"/>
      <c r="BB2" s="129"/>
      <c r="BC2" s="129"/>
      <c r="BD2" s="129"/>
      <c r="BE2" s="51"/>
      <c r="BF2" s="129"/>
      <c r="BG2" s="129"/>
      <c r="BH2" s="129"/>
      <c r="BI2" s="51"/>
    </row>
    <row r="3" spans="1:61" ht="18.75" x14ac:dyDescent="0.25">
      <c r="A3" s="45" t="s">
        <v>138</v>
      </c>
      <c r="B3" s="199"/>
      <c r="C3" s="199"/>
      <c r="D3" s="200"/>
      <c r="E3" s="200"/>
      <c r="F3" s="200"/>
      <c r="G3" s="200"/>
      <c r="H3" s="200"/>
      <c r="I3" s="222"/>
      <c r="J3" s="222"/>
      <c r="K3" s="222"/>
      <c r="L3" s="200"/>
      <c r="M3" s="19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  <c r="AG3" s="52"/>
      <c r="AH3" s="52"/>
      <c r="AI3" s="52"/>
      <c r="AJ3" s="52"/>
      <c r="AK3" s="52"/>
      <c r="AL3" s="52"/>
      <c r="AM3" s="199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199"/>
      <c r="AZ3" s="199"/>
      <c r="BA3" s="200"/>
      <c r="BB3" s="199"/>
      <c r="BC3" s="199"/>
      <c r="BD3" s="199"/>
      <c r="BE3" s="51"/>
      <c r="BF3" s="199"/>
      <c r="BG3" s="199"/>
      <c r="BH3" s="199"/>
      <c r="BI3" s="51"/>
    </row>
    <row r="4" spans="1:6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2"/>
      <c r="AG4" s="52"/>
      <c r="AH4" s="52"/>
      <c r="AI4" s="52"/>
      <c r="AJ4" s="52"/>
      <c r="AK4" s="52"/>
      <c r="AL4" s="52"/>
      <c r="AM4" s="53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3"/>
      <c r="AZ4" s="53"/>
      <c r="BA4" s="53"/>
      <c r="BB4" s="53"/>
      <c r="BC4" s="53"/>
      <c r="BD4" s="53"/>
      <c r="BE4" s="51"/>
      <c r="BF4" s="53"/>
      <c r="BG4" s="199"/>
      <c r="BH4" s="199"/>
      <c r="BI4" s="51"/>
    </row>
    <row r="5" spans="1:61" ht="23.25" x14ac:dyDescent="0.25">
      <c r="A5" s="224"/>
      <c r="B5" s="224"/>
      <c r="C5" s="201"/>
      <c r="D5" s="202"/>
      <c r="E5" s="203" t="s">
        <v>36</v>
      </c>
      <c r="F5" s="203"/>
      <c r="G5" s="204"/>
      <c r="H5" s="225"/>
      <c r="I5" s="205"/>
      <c r="J5" s="206" t="s">
        <v>37</v>
      </c>
      <c r="K5" s="207"/>
      <c r="L5" s="208"/>
      <c r="M5" s="60"/>
      <c r="N5" s="61" t="s">
        <v>38</v>
      </c>
      <c r="O5" s="62"/>
      <c r="P5" s="62"/>
      <c r="Q5" s="62"/>
      <c r="R5" s="62"/>
      <c r="S5" s="62"/>
      <c r="T5" s="62"/>
      <c r="U5" s="62"/>
      <c r="V5" s="62"/>
      <c r="W5" s="63"/>
      <c r="X5" s="63"/>
      <c r="Y5" s="63"/>
      <c r="Z5" s="63"/>
      <c r="AA5" s="63"/>
      <c r="AB5" s="63"/>
      <c r="AC5" s="63"/>
      <c r="AD5" s="63"/>
      <c r="AE5" s="64"/>
      <c r="AF5" s="65"/>
      <c r="AG5" s="61" t="s">
        <v>39</v>
      </c>
      <c r="AH5" s="62"/>
      <c r="AI5" s="62"/>
      <c r="AJ5" s="62"/>
      <c r="AK5" s="62"/>
      <c r="AL5" s="64" t="s">
        <v>40</v>
      </c>
      <c r="AM5" s="66"/>
      <c r="AN5" s="67" t="s">
        <v>41</v>
      </c>
      <c r="AO5" s="68"/>
      <c r="AP5" s="68"/>
      <c r="AQ5" s="68"/>
      <c r="AR5" s="69"/>
      <c r="AS5" s="69"/>
      <c r="AT5" s="69"/>
      <c r="AU5" s="69"/>
      <c r="AV5" s="69"/>
      <c r="AW5" s="69"/>
      <c r="AX5" s="70"/>
      <c r="AY5" s="71"/>
      <c r="AZ5" s="67" t="s">
        <v>42</v>
      </c>
      <c r="BA5" s="72"/>
      <c r="BB5" s="68"/>
      <c r="BC5" s="68"/>
      <c r="BD5" s="68"/>
      <c r="BE5" s="69"/>
      <c r="BF5" s="71"/>
      <c r="BG5" s="68"/>
      <c r="BH5" s="68"/>
      <c r="BI5" s="69"/>
    </row>
    <row r="6" spans="1:61" ht="60.75" x14ac:dyDescent="0.25">
      <c r="A6" s="73" t="s">
        <v>43</v>
      </c>
      <c r="B6" s="74" t="s">
        <v>44</v>
      </c>
      <c r="C6" s="209" t="s">
        <v>45</v>
      </c>
      <c r="D6" s="226" t="s">
        <v>46</v>
      </c>
      <c r="E6" s="226" t="s">
        <v>47</v>
      </c>
      <c r="F6" s="210" t="s">
        <v>136</v>
      </c>
      <c r="G6" s="211" t="s">
        <v>139</v>
      </c>
      <c r="H6" s="227"/>
      <c r="I6" s="209" t="s">
        <v>49</v>
      </c>
      <c r="J6" s="210" t="s">
        <v>50</v>
      </c>
      <c r="K6" s="210" t="s">
        <v>51</v>
      </c>
      <c r="L6" s="211" t="s">
        <v>52</v>
      </c>
      <c r="M6" s="78"/>
      <c r="N6" s="79" t="s">
        <v>137</v>
      </c>
      <c r="O6" s="80" t="s">
        <v>53</v>
      </c>
      <c r="P6" s="80" t="s">
        <v>54</v>
      </c>
      <c r="Q6" s="80" t="s">
        <v>55</v>
      </c>
      <c r="R6" s="80" t="s">
        <v>140</v>
      </c>
      <c r="S6" s="80" t="s">
        <v>56</v>
      </c>
      <c r="T6" s="80" t="s">
        <v>57</v>
      </c>
      <c r="U6" s="80" t="s">
        <v>141</v>
      </c>
      <c r="V6" s="80" t="s">
        <v>58</v>
      </c>
      <c r="W6" s="80" t="s">
        <v>59</v>
      </c>
      <c r="X6" s="80" t="s">
        <v>142</v>
      </c>
      <c r="Y6" s="80" t="s">
        <v>61</v>
      </c>
      <c r="Z6" s="80" t="s">
        <v>62</v>
      </c>
      <c r="AA6" s="80" t="s">
        <v>63</v>
      </c>
      <c r="AB6" s="80" t="s">
        <v>64</v>
      </c>
      <c r="AC6" s="80" t="s">
        <v>65</v>
      </c>
      <c r="AD6" s="80" t="s">
        <v>66</v>
      </c>
      <c r="AE6" s="81" t="s">
        <v>67</v>
      </c>
      <c r="AF6" s="82"/>
      <c r="AG6" s="79" t="s">
        <v>43</v>
      </c>
      <c r="AH6" s="80" t="s">
        <v>68</v>
      </c>
      <c r="AI6" s="80" t="s">
        <v>69</v>
      </c>
      <c r="AJ6" s="80" t="s">
        <v>70</v>
      </c>
      <c r="AK6" s="80" t="s">
        <v>71</v>
      </c>
      <c r="AL6" s="83" t="s">
        <v>72</v>
      </c>
      <c r="AM6" s="84"/>
      <c r="AN6" s="85" t="s">
        <v>43</v>
      </c>
      <c r="AO6" s="86" t="s">
        <v>73</v>
      </c>
      <c r="AP6" s="86" t="s">
        <v>74</v>
      </c>
      <c r="AQ6" s="86" t="s">
        <v>75</v>
      </c>
      <c r="AR6" s="86" t="s">
        <v>76</v>
      </c>
      <c r="AS6" s="86" t="s">
        <v>77</v>
      </c>
      <c r="AT6" s="86" t="s">
        <v>78</v>
      </c>
      <c r="AU6" s="86" t="s">
        <v>79</v>
      </c>
      <c r="AV6" s="86" t="s">
        <v>80</v>
      </c>
      <c r="AW6" s="86" t="s">
        <v>81</v>
      </c>
      <c r="AX6" s="87" t="s">
        <v>82</v>
      </c>
      <c r="AY6" s="88"/>
      <c r="AZ6" s="85" t="s">
        <v>43</v>
      </c>
      <c r="BA6" s="89" t="s">
        <v>73</v>
      </c>
      <c r="BB6" s="86" t="s">
        <v>74</v>
      </c>
      <c r="BC6" s="86" t="s">
        <v>75</v>
      </c>
      <c r="BD6" s="86" t="s">
        <v>80</v>
      </c>
      <c r="BE6" s="86" t="s">
        <v>81</v>
      </c>
      <c r="BF6" s="88"/>
      <c r="BG6" s="86"/>
      <c r="BH6" s="86"/>
      <c r="BI6" s="86"/>
    </row>
    <row r="7" spans="1:61" ht="15.75" thickBot="1" x14ac:dyDescent="0.3">
      <c r="A7" s="90"/>
      <c r="B7" s="91"/>
      <c r="C7" s="212"/>
      <c r="D7" s="93"/>
      <c r="E7" s="93"/>
      <c r="F7" s="93"/>
      <c r="G7" s="213"/>
      <c r="H7" s="228"/>
      <c r="I7" s="92"/>
      <c r="J7" s="93"/>
      <c r="K7" s="93"/>
      <c r="L7" s="213"/>
      <c r="M7" s="96"/>
      <c r="N7" s="97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99"/>
      <c r="AF7" s="52"/>
      <c r="AG7" s="97"/>
      <c r="AH7" s="229"/>
      <c r="AI7" s="229"/>
      <c r="AJ7" s="229"/>
      <c r="AK7" s="229"/>
      <c r="AL7" s="100"/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4"/>
      <c r="AY7" s="105"/>
      <c r="AZ7" s="102"/>
      <c r="BA7" s="106"/>
      <c r="BB7" s="103"/>
      <c r="BC7" s="103"/>
      <c r="BD7" s="103"/>
      <c r="BE7" s="103"/>
      <c r="BF7" s="129" t="s">
        <v>40</v>
      </c>
      <c r="BG7" s="103"/>
      <c r="BH7" s="103"/>
      <c r="BI7" s="103"/>
    </row>
    <row r="8" spans="1:61" x14ac:dyDescent="0.25">
      <c r="A8" s="230">
        <v>430</v>
      </c>
      <c r="B8" s="231" t="s">
        <v>83</v>
      </c>
      <c r="C8" s="232">
        <v>966</v>
      </c>
      <c r="D8" s="233" t="s">
        <v>84</v>
      </c>
      <c r="E8" s="233"/>
      <c r="F8" s="233">
        <v>0</v>
      </c>
      <c r="G8" s="234">
        <v>966</v>
      </c>
      <c r="H8" s="235"/>
      <c r="I8" s="214">
        <v>13793256</v>
      </c>
      <c r="J8" s="236">
        <v>0</v>
      </c>
      <c r="K8" s="236">
        <v>905786</v>
      </c>
      <c r="L8" s="215">
        <v>14699042</v>
      </c>
      <c r="M8" s="236"/>
      <c r="N8" s="116">
        <v>430</v>
      </c>
      <c r="O8" s="237">
        <v>966</v>
      </c>
      <c r="P8" s="237"/>
      <c r="Q8" s="237"/>
      <c r="R8" s="237">
        <v>0</v>
      </c>
      <c r="S8" s="237">
        <v>0</v>
      </c>
      <c r="T8" s="161">
        <v>13793256</v>
      </c>
      <c r="U8" s="161">
        <v>0</v>
      </c>
      <c r="V8" s="161">
        <v>0</v>
      </c>
      <c r="W8" s="161">
        <v>13793256</v>
      </c>
      <c r="X8" s="161">
        <v>0</v>
      </c>
      <c r="Y8" s="161">
        <v>905786</v>
      </c>
      <c r="Z8" s="161">
        <v>14699042</v>
      </c>
      <c r="AA8" s="161">
        <v>0</v>
      </c>
      <c r="AB8" s="161"/>
      <c r="AC8" s="161">
        <v>0</v>
      </c>
      <c r="AD8" s="161">
        <v>0</v>
      </c>
      <c r="AE8" s="238">
        <v>14699042</v>
      </c>
      <c r="AF8" s="239"/>
      <c r="AG8" s="121">
        <v>430</v>
      </c>
      <c r="AH8" s="120">
        <v>0</v>
      </c>
      <c r="AI8" s="239">
        <v>0</v>
      </c>
      <c r="AJ8" s="239">
        <v>0</v>
      </c>
      <c r="AK8" s="239">
        <v>0</v>
      </c>
      <c r="AL8" s="123">
        <v>0</v>
      </c>
      <c r="AM8" s="124"/>
      <c r="AN8" s="240">
        <v>430</v>
      </c>
      <c r="AO8" s="241"/>
      <c r="AP8" s="241"/>
      <c r="AQ8" s="241"/>
      <c r="AR8" s="241"/>
      <c r="AS8" s="242">
        <v>0</v>
      </c>
      <c r="AT8" s="241"/>
      <c r="AU8" s="241"/>
      <c r="AV8" s="241"/>
      <c r="AW8" s="242">
        <v>0</v>
      </c>
      <c r="AX8" s="128">
        <v>0</v>
      </c>
      <c r="AY8" s="129"/>
      <c r="AZ8" s="240">
        <v>430</v>
      </c>
      <c r="BA8" s="160"/>
      <c r="BB8" s="243"/>
      <c r="BC8" s="243"/>
      <c r="BD8" s="243"/>
      <c r="BE8" s="242">
        <v>0</v>
      </c>
      <c r="BF8" s="129"/>
      <c r="BG8" s="131"/>
      <c r="BH8" s="131"/>
      <c r="BI8" s="127"/>
    </row>
    <row r="9" spans="1:61" x14ac:dyDescent="0.25">
      <c r="A9" s="230"/>
      <c r="B9" s="231"/>
      <c r="C9" s="232"/>
      <c r="D9" s="233"/>
      <c r="E9" s="233"/>
      <c r="F9" s="233"/>
      <c r="G9" s="234"/>
      <c r="H9" s="235"/>
      <c r="I9" s="214"/>
      <c r="J9" s="236"/>
      <c r="K9" s="236"/>
      <c r="L9" s="215"/>
      <c r="M9" s="236"/>
      <c r="N9" s="116"/>
      <c r="O9" s="237"/>
      <c r="P9" s="237"/>
      <c r="Q9" s="237"/>
      <c r="R9" s="237"/>
      <c r="S9" s="237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238"/>
      <c r="AF9" s="52"/>
      <c r="AG9" s="121"/>
      <c r="AH9" s="120"/>
      <c r="AI9" s="120"/>
      <c r="AJ9" s="120"/>
      <c r="AK9" s="120"/>
      <c r="AL9" s="123"/>
      <c r="AM9" s="124"/>
      <c r="AN9" s="240"/>
      <c r="AO9" s="241"/>
      <c r="AP9" s="241"/>
      <c r="AQ9" s="241"/>
      <c r="AR9" s="241"/>
      <c r="AS9" s="242"/>
      <c r="AT9" s="241"/>
      <c r="AU9" s="241"/>
      <c r="AV9" s="241"/>
      <c r="AW9" s="242"/>
      <c r="AX9" s="128"/>
      <c r="AY9" s="129"/>
      <c r="AZ9" s="240"/>
      <c r="BA9" s="160"/>
      <c r="BB9" s="241"/>
      <c r="BC9" s="241"/>
      <c r="BD9" s="241"/>
      <c r="BE9" s="242"/>
      <c r="BF9" s="129"/>
      <c r="BG9" s="126"/>
      <c r="BH9" s="126"/>
      <c r="BI9" s="127"/>
    </row>
    <row r="11" spans="1:61" x14ac:dyDescent="0.25">
      <c r="L11" s="139"/>
    </row>
    <row r="12" spans="1:61" x14ac:dyDescent="0.25">
      <c r="L12" s="139"/>
    </row>
    <row r="13" spans="1:61" ht="28.5" x14ac:dyDescent="0.45">
      <c r="A13" s="220" t="s">
        <v>32</v>
      </c>
      <c r="B13" s="129"/>
      <c r="C13" s="129"/>
      <c r="D13" s="105"/>
      <c r="E13" s="105"/>
      <c r="F13" s="105"/>
      <c r="G13" s="105"/>
      <c r="H13" s="105"/>
      <c r="I13" s="105"/>
      <c r="J13" s="105"/>
      <c r="K13" s="105"/>
      <c r="L13" s="105"/>
      <c r="M13" s="96"/>
      <c r="N13" s="51"/>
      <c r="O13" s="51"/>
      <c r="P13" s="197"/>
      <c r="Q13" s="197"/>
      <c r="R13" s="197"/>
      <c r="S13" s="197"/>
      <c r="T13" s="51"/>
      <c r="U13" s="51"/>
      <c r="V13" s="51"/>
      <c r="W13" s="51"/>
      <c r="X13" s="51"/>
      <c r="Y13" s="51"/>
      <c r="Z13" s="51"/>
      <c r="AA13" s="51"/>
      <c r="AB13" s="197"/>
      <c r="AC13" s="51"/>
      <c r="AD13" s="51"/>
      <c r="AE13" s="51"/>
      <c r="AF13" s="52"/>
      <c r="AG13" s="52"/>
      <c r="AH13" s="52"/>
      <c r="AI13" s="52"/>
      <c r="AJ13" s="52"/>
      <c r="AK13" s="52"/>
      <c r="AL13" s="52"/>
      <c r="AM13" s="52"/>
    </row>
    <row r="14" spans="1:61" ht="28.5" x14ac:dyDescent="0.4">
      <c r="A14" s="221" t="s">
        <v>34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9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2"/>
      <c r="AH14" s="52"/>
      <c r="AI14" s="52"/>
      <c r="AJ14" s="52"/>
      <c r="AK14" s="52"/>
      <c r="AL14" s="52"/>
      <c r="AM14" s="52"/>
    </row>
    <row r="15" spans="1:61" ht="18.75" x14ac:dyDescent="0.25">
      <c r="A15" s="45" t="s">
        <v>143</v>
      </c>
      <c r="B15" s="199"/>
      <c r="C15" s="199"/>
      <c r="D15" s="200"/>
      <c r="E15" s="200"/>
      <c r="F15" s="200"/>
      <c r="G15" s="200"/>
      <c r="H15" s="200"/>
      <c r="I15" s="222"/>
      <c r="J15" s="222"/>
      <c r="K15" s="222"/>
      <c r="L15" s="200"/>
      <c r="M15" s="19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  <c r="AG15" s="52"/>
      <c r="AH15" s="52"/>
      <c r="AI15" s="52"/>
      <c r="AJ15" s="52"/>
      <c r="AK15" s="52"/>
      <c r="AL15" s="52"/>
      <c r="AM15" s="52"/>
    </row>
    <row r="16" spans="1:61" x14ac:dyDescent="0.2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2"/>
      <c r="AG16" s="52"/>
      <c r="AH16" s="52"/>
      <c r="AI16" s="52"/>
      <c r="AJ16" s="52"/>
      <c r="AK16" s="52"/>
      <c r="AL16" s="52"/>
      <c r="AM16" s="52"/>
    </row>
    <row r="17" spans="1:40" ht="23.25" x14ac:dyDescent="0.25">
      <c r="A17" s="224"/>
      <c r="B17" s="224"/>
      <c r="C17" s="201"/>
      <c r="D17" s="202"/>
      <c r="E17" s="203" t="s">
        <v>36</v>
      </c>
      <c r="F17" s="203"/>
      <c r="G17" s="204"/>
      <c r="H17" s="225"/>
      <c r="I17" s="205"/>
      <c r="J17" s="206" t="s">
        <v>37</v>
      </c>
      <c r="K17" s="207"/>
      <c r="L17" s="208"/>
      <c r="M17" s="60"/>
      <c r="N17" s="61" t="s">
        <v>38</v>
      </c>
      <c r="O17" s="62"/>
      <c r="P17" s="62"/>
      <c r="Q17" s="62"/>
      <c r="R17" s="62"/>
      <c r="S17" s="62"/>
      <c r="T17" s="62"/>
      <c r="U17" s="62"/>
      <c r="V17" s="62"/>
      <c r="W17" s="63"/>
      <c r="X17" s="63"/>
      <c r="Y17" s="63"/>
      <c r="Z17" s="63"/>
      <c r="AA17" s="63"/>
      <c r="AB17" s="63"/>
      <c r="AC17" s="63"/>
      <c r="AD17" s="63"/>
      <c r="AE17" s="64"/>
      <c r="AF17" s="65"/>
      <c r="AG17" s="61" t="s">
        <v>39</v>
      </c>
      <c r="AH17" s="245"/>
      <c r="AI17" s="62"/>
      <c r="AJ17" s="62"/>
      <c r="AK17" s="62"/>
      <c r="AL17" s="62"/>
      <c r="AM17" s="64" t="s">
        <v>40</v>
      </c>
    </row>
    <row r="18" spans="1:40" ht="60.75" x14ac:dyDescent="0.25">
      <c r="A18" s="73" t="s">
        <v>43</v>
      </c>
      <c r="B18" s="74" t="s">
        <v>44</v>
      </c>
      <c r="C18" s="209" t="s">
        <v>45</v>
      </c>
      <c r="D18" s="226" t="s">
        <v>46</v>
      </c>
      <c r="E18" s="226" t="s">
        <v>47</v>
      </c>
      <c r="F18" s="210" t="s">
        <v>136</v>
      </c>
      <c r="G18" s="211" t="s">
        <v>139</v>
      </c>
      <c r="H18" s="227"/>
      <c r="I18" s="209" t="s">
        <v>49</v>
      </c>
      <c r="J18" s="210" t="s">
        <v>50</v>
      </c>
      <c r="K18" s="210" t="s">
        <v>51</v>
      </c>
      <c r="L18" s="211" t="s">
        <v>52</v>
      </c>
      <c r="M18" s="78"/>
      <c r="N18" s="79" t="s">
        <v>137</v>
      </c>
      <c r="O18" s="80" t="s">
        <v>53</v>
      </c>
      <c r="P18" s="80" t="s">
        <v>54</v>
      </c>
      <c r="Q18" s="80" t="s">
        <v>55</v>
      </c>
      <c r="R18" s="80" t="s">
        <v>144</v>
      </c>
      <c r="S18" s="80" t="s">
        <v>145</v>
      </c>
      <c r="T18" s="80" t="s">
        <v>57</v>
      </c>
      <c r="U18" s="80" t="s">
        <v>141</v>
      </c>
      <c r="V18" s="80" t="s">
        <v>58</v>
      </c>
      <c r="W18" s="80" t="s">
        <v>59</v>
      </c>
      <c r="X18" s="80" t="s">
        <v>142</v>
      </c>
      <c r="Y18" s="80" t="s">
        <v>61</v>
      </c>
      <c r="Z18" s="80" t="s">
        <v>62</v>
      </c>
      <c r="AA18" s="80" t="s">
        <v>63</v>
      </c>
      <c r="AB18" s="80" t="s">
        <v>64</v>
      </c>
      <c r="AC18" s="80" t="s">
        <v>65</v>
      </c>
      <c r="AD18" s="80" t="s">
        <v>66</v>
      </c>
      <c r="AE18" s="81" t="s">
        <v>67</v>
      </c>
      <c r="AF18" s="82"/>
      <c r="AG18" s="79" t="s">
        <v>43</v>
      </c>
      <c r="AH18" s="80" t="s">
        <v>144</v>
      </c>
      <c r="AI18" s="80" t="s">
        <v>145</v>
      </c>
      <c r="AJ18" s="80" t="s">
        <v>69</v>
      </c>
      <c r="AK18" s="80" t="s">
        <v>70</v>
      </c>
      <c r="AL18" s="80" t="s">
        <v>71</v>
      </c>
      <c r="AM18" s="83" t="s">
        <v>72</v>
      </c>
    </row>
    <row r="19" spans="1:40" ht="15.75" thickBot="1" x14ac:dyDescent="0.3">
      <c r="A19" s="90"/>
      <c r="B19" s="91"/>
      <c r="C19" s="212"/>
      <c r="D19" s="93"/>
      <c r="E19" s="93"/>
      <c r="F19" s="93"/>
      <c r="G19" s="213"/>
      <c r="H19" s="228"/>
      <c r="I19" s="92"/>
      <c r="J19" s="93"/>
      <c r="K19" s="93"/>
      <c r="L19" s="213"/>
      <c r="M19" s="96"/>
      <c r="N19" s="97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99"/>
      <c r="AF19" s="52"/>
      <c r="AG19" s="97"/>
      <c r="AH19" s="229"/>
      <c r="AI19" s="229"/>
      <c r="AJ19" s="229"/>
      <c r="AK19" s="229"/>
      <c r="AL19" s="229"/>
      <c r="AM19" s="100"/>
    </row>
    <row r="20" spans="1:40" x14ac:dyDescent="0.25">
      <c r="A20" s="230">
        <v>430</v>
      </c>
      <c r="B20" s="231" t="s">
        <v>83</v>
      </c>
      <c r="C20" s="232">
        <v>966</v>
      </c>
      <c r="D20" s="233" t="s">
        <v>84</v>
      </c>
      <c r="E20" s="233"/>
      <c r="F20" s="233" t="s">
        <v>84</v>
      </c>
      <c r="G20" s="234">
        <v>963</v>
      </c>
      <c r="H20" s="235"/>
      <c r="I20" s="214">
        <v>13450703</v>
      </c>
      <c r="J20" s="236">
        <v>0</v>
      </c>
      <c r="K20" s="236">
        <v>903294</v>
      </c>
      <c r="L20" s="215">
        <v>14353997</v>
      </c>
      <c r="M20" s="236"/>
      <c r="N20" s="116">
        <v>430</v>
      </c>
      <c r="O20" s="237">
        <v>963</v>
      </c>
      <c r="P20" s="237">
        <v>0</v>
      </c>
      <c r="Q20" s="237">
        <v>0</v>
      </c>
      <c r="R20" s="237">
        <v>82</v>
      </c>
      <c r="S20" s="237">
        <v>0</v>
      </c>
      <c r="T20" s="161">
        <v>13450703</v>
      </c>
      <c r="U20" s="161">
        <v>0</v>
      </c>
      <c r="V20" s="161">
        <v>0</v>
      </c>
      <c r="W20" s="161">
        <v>13450703</v>
      </c>
      <c r="X20" s="161">
        <v>0</v>
      </c>
      <c r="Y20" s="161">
        <v>903294</v>
      </c>
      <c r="Z20" s="161">
        <v>14353997</v>
      </c>
      <c r="AA20" s="161">
        <v>0</v>
      </c>
      <c r="AB20" s="161">
        <v>0</v>
      </c>
      <c r="AC20" s="161">
        <v>0</v>
      </c>
      <c r="AD20" s="161">
        <v>0</v>
      </c>
      <c r="AE20" s="238">
        <v>14353997</v>
      </c>
      <c r="AF20" s="239"/>
      <c r="AG20" s="121">
        <v>430</v>
      </c>
      <c r="AH20" s="246">
        <v>82</v>
      </c>
      <c r="AI20" s="120">
        <v>0</v>
      </c>
      <c r="AJ20" s="239">
        <v>0</v>
      </c>
      <c r="AK20" s="239">
        <v>0</v>
      </c>
      <c r="AL20" s="239">
        <v>0</v>
      </c>
      <c r="AM20" s="123">
        <v>0</v>
      </c>
    </row>
    <row r="21" spans="1:40" x14ac:dyDescent="0.25">
      <c r="A21" s="230"/>
      <c r="B21" s="231"/>
      <c r="C21" s="232"/>
      <c r="D21" s="233"/>
      <c r="E21" s="233"/>
      <c r="F21" s="233"/>
      <c r="G21" s="234"/>
      <c r="H21" s="235"/>
      <c r="I21" s="214"/>
      <c r="J21" s="236"/>
      <c r="K21" s="236"/>
      <c r="L21" s="215"/>
      <c r="M21" s="236"/>
      <c r="N21" s="116"/>
      <c r="O21" s="237"/>
      <c r="P21" s="237"/>
      <c r="Q21" s="237"/>
      <c r="R21" s="237"/>
      <c r="S21" s="237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238"/>
      <c r="AF21" s="52"/>
      <c r="AG21" s="121"/>
      <c r="AH21" s="246"/>
      <c r="AI21" s="120"/>
      <c r="AJ21" s="120"/>
      <c r="AK21" s="120"/>
      <c r="AL21" s="120"/>
      <c r="AM21" s="123"/>
    </row>
    <row r="27" spans="1:40" ht="28.5" x14ac:dyDescent="0.45">
      <c r="A27" s="220" t="s">
        <v>32</v>
      </c>
      <c r="B27" s="129"/>
      <c r="C27" s="129"/>
      <c r="D27" s="105"/>
      <c r="E27" s="105"/>
      <c r="F27" s="105"/>
      <c r="G27" s="105"/>
      <c r="H27" s="105"/>
      <c r="I27" s="105"/>
      <c r="J27" s="105"/>
      <c r="K27" s="105"/>
      <c r="L27" s="105"/>
      <c r="M27" s="96"/>
      <c r="N27" s="51"/>
      <c r="O27" s="51"/>
      <c r="P27" s="197"/>
      <c r="Q27" s="197"/>
      <c r="R27" s="197"/>
      <c r="S27" s="197"/>
      <c r="T27" s="51"/>
      <c r="U27" s="51"/>
      <c r="V27" s="51"/>
      <c r="W27" s="51"/>
      <c r="X27" s="51"/>
      <c r="Y27" s="51"/>
      <c r="Z27" s="51"/>
      <c r="AA27" s="51"/>
      <c r="AB27" s="197"/>
      <c r="AC27" s="51"/>
      <c r="AD27" s="51"/>
      <c r="AE27" s="51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28.5" x14ac:dyDescent="0.4">
      <c r="A28" s="221" t="s">
        <v>34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96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  <c r="AG28" s="52"/>
      <c r="AH28" s="52"/>
      <c r="AI28" s="52"/>
      <c r="AJ28" s="52"/>
      <c r="AK28" s="52"/>
      <c r="AL28" s="52"/>
      <c r="AM28" s="52"/>
      <c r="AN28" s="129"/>
    </row>
    <row r="29" spans="1:40" ht="18.75" x14ac:dyDescent="0.25">
      <c r="A29" s="45" t="s">
        <v>195</v>
      </c>
      <c r="B29" s="199"/>
      <c r="C29" s="199"/>
      <c r="D29" s="200"/>
      <c r="E29" s="200"/>
      <c r="F29" s="200"/>
      <c r="G29" s="200"/>
      <c r="H29" s="200"/>
      <c r="I29" s="222"/>
      <c r="J29" s="222"/>
      <c r="K29" s="222"/>
      <c r="L29" s="200"/>
      <c r="M29" s="199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2"/>
      <c r="AH29" s="52"/>
      <c r="AI29" s="52"/>
      <c r="AJ29" s="52"/>
      <c r="AK29" s="52"/>
      <c r="AL29" s="52"/>
      <c r="AM29" s="52"/>
      <c r="AN29" s="199"/>
    </row>
    <row r="30" spans="1:40" x14ac:dyDescent="0.2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2"/>
      <c r="AH30" s="52"/>
      <c r="AI30" s="52"/>
      <c r="AJ30" s="52"/>
      <c r="AK30" s="52"/>
      <c r="AL30" s="52"/>
      <c r="AM30" s="52"/>
      <c r="AN30" s="53"/>
    </row>
    <row r="31" spans="1:40" ht="23.25" x14ac:dyDescent="0.25">
      <c r="A31" s="224"/>
      <c r="B31" s="224"/>
      <c r="C31" s="201"/>
      <c r="D31" s="202"/>
      <c r="E31" s="203" t="s">
        <v>36</v>
      </c>
      <c r="F31" s="203"/>
      <c r="G31" s="204"/>
      <c r="H31" s="225"/>
      <c r="I31" s="205"/>
      <c r="J31" s="206" t="s">
        <v>37</v>
      </c>
      <c r="K31" s="207"/>
      <c r="L31" s="208"/>
      <c r="M31" s="60"/>
      <c r="N31" s="61" t="s">
        <v>38</v>
      </c>
      <c r="O31" s="62"/>
      <c r="P31" s="62"/>
      <c r="Q31" s="62"/>
      <c r="R31" s="62"/>
      <c r="S31" s="62"/>
      <c r="T31" s="62"/>
      <c r="U31" s="62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65"/>
      <c r="AG31" s="61" t="s">
        <v>39</v>
      </c>
      <c r="AH31" s="245"/>
      <c r="AI31" s="62"/>
      <c r="AJ31" s="62"/>
      <c r="AK31" s="62"/>
      <c r="AL31" s="62"/>
      <c r="AM31" s="64" t="s">
        <v>40</v>
      </c>
      <c r="AN31" s="260"/>
    </row>
    <row r="32" spans="1:40" ht="60.75" x14ac:dyDescent="0.25">
      <c r="A32" s="73" t="s">
        <v>43</v>
      </c>
      <c r="B32" s="74" t="s">
        <v>44</v>
      </c>
      <c r="C32" s="209" t="s">
        <v>45</v>
      </c>
      <c r="D32" s="226" t="s">
        <v>46</v>
      </c>
      <c r="E32" s="226" t="s">
        <v>47</v>
      </c>
      <c r="F32" s="210" t="s">
        <v>136</v>
      </c>
      <c r="G32" s="211" t="s">
        <v>139</v>
      </c>
      <c r="H32" s="227"/>
      <c r="I32" s="209" t="s">
        <v>49</v>
      </c>
      <c r="J32" s="210" t="s">
        <v>50</v>
      </c>
      <c r="K32" s="210" t="s">
        <v>51</v>
      </c>
      <c r="L32" s="211" t="s">
        <v>52</v>
      </c>
      <c r="M32" s="78"/>
      <c r="N32" s="79" t="s">
        <v>137</v>
      </c>
      <c r="O32" s="80" t="s">
        <v>53</v>
      </c>
      <c r="P32" s="80" t="s">
        <v>54</v>
      </c>
      <c r="Q32" s="80" t="s">
        <v>55</v>
      </c>
      <c r="R32" s="80" t="s">
        <v>144</v>
      </c>
      <c r="S32" s="80" t="s">
        <v>145</v>
      </c>
      <c r="T32" s="80" t="s">
        <v>57</v>
      </c>
      <c r="U32" s="80" t="s">
        <v>141</v>
      </c>
      <c r="V32" s="80" t="s">
        <v>58</v>
      </c>
      <c r="W32" s="80" t="s">
        <v>59</v>
      </c>
      <c r="X32" s="80" t="s">
        <v>142</v>
      </c>
      <c r="Y32" s="80" t="s">
        <v>61</v>
      </c>
      <c r="Z32" s="80" t="s">
        <v>62</v>
      </c>
      <c r="AA32" s="80" t="s">
        <v>63</v>
      </c>
      <c r="AB32" s="80" t="s">
        <v>64</v>
      </c>
      <c r="AC32" s="80" t="s">
        <v>65</v>
      </c>
      <c r="AD32" s="80" t="s">
        <v>66</v>
      </c>
      <c r="AE32" s="81" t="s">
        <v>67</v>
      </c>
      <c r="AF32" s="82"/>
      <c r="AG32" s="79" t="s">
        <v>43</v>
      </c>
      <c r="AH32" s="80" t="s">
        <v>144</v>
      </c>
      <c r="AI32" s="80" t="s">
        <v>145</v>
      </c>
      <c r="AJ32" s="80" t="s">
        <v>69</v>
      </c>
      <c r="AK32" s="80" t="s">
        <v>70</v>
      </c>
      <c r="AL32" s="80" t="s">
        <v>71</v>
      </c>
      <c r="AM32" s="83" t="s">
        <v>72</v>
      </c>
      <c r="AN32" s="261"/>
    </row>
    <row r="33" spans="1:82" ht="15.75" thickBot="1" x14ac:dyDescent="0.3">
      <c r="A33" s="90"/>
      <c r="B33" s="91"/>
      <c r="C33" s="212"/>
      <c r="D33" s="93"/>
      <c r="E33" s="93"/>
      <c r="F33" s="93"/>
      <c r="G33" s="213"/>
      <c r="H33" s="228"/>
      <c r="I33" s="92"/>
      <c r="J33" s="93"/>
      <c r="K33" s="93"/>
      <c r="L33" s="213"/>
      <c r="M33" s="96"/>
      <c r="N33" s="97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99"/>
      <c r="AF33" s="52"/>
      <c r="AG33" s="97"/>
      <c r="AH33" s="229"/>
      <c r="AI33" s="229"/>
      <c r="AJ33" s="229"/>
      <c r="AK33" s="229"/>
      <c r="AL33" s="229"/>
      <c r="AM33" s="100"/>
      <c r="AN33" s="262"/>
    </row>
    <row r="34" spans="1:82" x14ac:dyDescent="0.25">
      <c r="A34" s="230">
        <v>430</v>
      </c>
      <c r="B34" s="231" t="s">
        <v>83</v>
      </c>
      <c r="C34" s="232">
        <v>966</v>
      </c>
      <c r="D34" s="233" t="s">
        <v>84</v>
      </c>
      <c r="E34" s="233"/>
      <c r="F34" s="233">
        <v>82</v>
      </c>
      <c r="G34" s="234">
        <v>963</v>
      </c>
      <c r="H34" s="235"/>
      <c r="I34" s="214">
        <v>13362548</v>
      </c>
      <c r="J34" s="236">
        <v>0</v>
      </c>
      <c r="K34" s="236">
        <v>903294</v>
      </c>
      <c r="L34" s="215">
        <v>14265842</v>
      </c>
      <c r="M34" s="236"/>
      <c r="N34" s="116">
        <v>430</v>
      </c>
      <c r="O34" s="237">
        <v>963</v>
      </c>
      <c r="P34" s="237">
        <v>0</v>
      </c>
      <c r="Q34" s="237">
        <v>0</v>
      </c>
      <c r="R34" s="237">
        <v>82</v>
      </c>
      <c r="S34" s="237">
        <v>0</v>
      </c>
      <c r="T34" s="161">
        <v>13362548</v>
      </c>
      <c r="U34" s="161">
        <v>0</v>
      </c>
      <c r="V34" s="161">
        <v>0</v>
      </c>
      <c r="W34" s="161">
        <v>13362548</v>
      </c>
      <c r="X34" s="161">
        <v>0</v>
      </c>
      <c r="Y34" s="161">
        <v>903294</v>
      </c>
      <c r="Z34" s="161">
        <v>14265842</v>
      </c>
      <c r="AA34" s="161">
        <v>0</v>
      </c>
      <c r="AB34" s="161">
        <v>0</v>
      </c>
      <c r="AC34" s="161">
        <v>0</v>
      </c>
      <c r="AD34" s="161">
        <v>0</v>
      </c>
      <c r="AE34" s="238">
        <v>14265842</v>
      </c>
      <c r="AF34" s="239"/>
      <c r="AG34" s="121">
        <v>430</v>
      </c>
      <c r="AH34" s="246">
        <v>82</v>
      </c>
      <c r="AI34" s="120">
        <v>0</v>
      </c>
      <c r="AJ34" s="239">
        <v>0</v>
      </c>
      <c r="AK34" s="239">
        <v>0</v>
      </c>
      <c r="AL34" s="239">
        <v>0</v>
      </c>
      <c r="AM34" s="123">
        <v>0</v>
      </c>
      <c r="AN34" s="129"/>
    </row>
    <row r="35" spans="1:82" x14ac:dyDescent="0.25">
      <c r="A35" s="230"/>
      <c r="B35" s="231"/>
      <c r="C35" s="232"/>
      <c r="D35" s="233"/>
      <c r="E35" s="233"/>
      <c r="F35" s="233"/>
      <c r="G35" s="234"/>
      <c r="H35" s="235"/>
      <c r="I35" s="214"/>
      <c r="J35" s="236"/>
      <c r="K35" s="236"/>
      <c r="L35" s="215"/>
      <c r="M35" s="236"/>
      <c r="N35" s="116"/>
      <c r="O35" s="237"/>
      <c r="P35" s="237"/>
      <c r="Q35" s="237"/>
      <c r="R35" s="237"/>
      <c r="S35" s="237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238"/>
      <c r="AF35" s="52"/>
      <c r="AG35" s="121"/>
      <c r="AH35" s="246"/>
      <c r="AI35" s="120"/>
      <c r="AJ35" s="120"/>
      <c r="AK35" s="120"/>
      <c r="AL35" s="120"/>
      <c r="AM35" s="123"/>
      <c r="AN35" s="129"/>
    </row>
    <row r="36" spans="1:82" x14ac:dyDescent="0.25">
      <c r="A36" s="132"/>
      <c r="B36" s="132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96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129"/>
    </row>
    <row r="37" spans="1:82" x14ac:dyDescent="0.25">
      <c r="L37">
        <f>+L34/12</f>
        <v>1188820.1666666667</v>
      </c>
    </row>
    <row r="40" spans="1:82" ht="23.25" x14ac:dyDescent="0.35">
      <c r="A40" s="421" t="s">
        <v>32</v>
      </c>
      <c r="B40" s="422"/>
      <c r="C40" s="422"/>
      <c r="D40" s="423"/>
      <c r="E40" s="423"/>
      <c r="F40" s="423"/>
      <c r="G40" s="423"/>
      <c r="H40" s="423"/>
      <c r="I40" s="423"/>
      <c r="J40" s="423"/>
      <c r="K40" s="423"/>
      <c r="L40" s="423"/>
      <c r="M40" s="424"/>
      <c r="N40" s="425"/>
      <c r="O40" s="425"/>
      <c r="P40" s="426"/>
      <c r="Q40" s="426"/>
      <c r="R40" s="426"/>
      <c r="S40" s="426"/>
      <c r="T40" s="425"/>
      <c r="U40" s="425"/>
      <c r="V40" s="425"/>
      <c r="W40" s="425"/>
      <c r="X40" s="425"/>
      <c r="Y40" s="425"/>
      <c r="Z40" s="425"/>
      <c r="AA40" s="425"/>
      <c r="AB40" s="426"/>
      <c r="AC40" s="425"/>
      <c r="AD40" s="425"/>
      <c r="AE40" s="425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</row>
    <row r="41" spans="1:82" s="344" customFormat="1" ht="23.25" x14ac:dyDescent="0.35">
      <c r="A41" s="428" t="s">
        <v>34</v>
      </c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24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7"/>
      <c r="AG41" s="427"/>
      <c r="AH41" s="427"/>
      <c r="AI41" s="427"/>
      <c r="AJ41" s="427"/>
      <c r="AK41" s="427"/>
      <c r="AL41" s="427"/>
      <c r="AM41" s="427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</row>
    <row r="42" spans="1:82" s="344" customFormat="1" ht="23.25" x14ac:dyDescent="0.35">
      <c r="A42" s="431" t="s">
        <v>270</v>
      </c>
      <c r="B42" s="432"/>
      <c r="C42" s="432"/>
      <c r="D42" s="433"/>
      <c r="E42" s="433"/>
      <c r="F42" s="433"/>
      <c r="G42" s="433"/>
      <c r="H42" s="433"/>
      <c r="I42" s="430"/>
      <c r="J42" s="430"/>
      <c r="K42" s="430"/>
      <c r="L42" s="433"/>
      <c r="M42" s="432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7"/>
      <c r="AG42" s="427"/>
      <c r="AH42" s="427"/>
      <c r="AI42" s="427"/>
      <c r="AJ42" s="427"/>
      <c r="AK42" s="427"/>
      <c r="AL42" s="427"/>
      <c r="AM42" s="427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  <c r="BM42" s="432"/>
      <c r="BN42" s="432"/>
      <c r="BO42" s="432"/>
      <c r="BP42" s="432"/>
      <c r="BQ42" s="432"/>
      <c r="BR42" s="432"/>
      <c r="BS42" s="432"/>
      <c r="BT42" s="432"/>
      <c r="BU42" s="432"/>
      <c r="BV42" s="432"/>
      <c r="BW42" s="432"/>
      <c r="BX42" s="432"/>
      <c r="BY42" s="432"/>
      <c r="BZ42" s="432"/>
      <c r="CA42" s="432"/>
      <c r="CB42" s="432"/>
      <c r="CC42" s="432"/>
      <c r="CD42" s="432"/>
    </row>
    <row r="43" spans="1:82" s="344" customFormat="1" x14ac:dyDescent="0.25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46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8"/>
      <c r="AG43" s="348"/>
      <c r="AH43" s="348"/>
      <c r="AI43" s="348"/>
      <c r="AJ43" s="348"/>
      <c r="AK43" s="348"/>
      <c r="AL43" s="348"/>
      <c r="AM43" s="348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</row>
    <row r="44" spans="1:82" s="344" customFormat="1" ht="23.25" x14ac:dyDescent="0.25">
      <c r="A44" s="399"/>
      <c r="B44" s="399"/>
      <c r="C44" s="383"/>
      <c r="D44" s="384"/>
      <c r="E44" s="385" t="s">
        <v>36</v>
      </c>
      <c r="F44" s="385"/>
      <c r="G44" s="386"/>
      <c r="H44" s="400"/>
      <c r="I44" s="387"/>
      <c r="J44" s="388" t="s">
        <v>37</v>
      </c>
      <c r="K44" s="389"/>
      <c r="L44" s="390"/>
      <c r="M44" s="350"/>
      <c r="N44" s="351" t="s">
        <v>38</v>
      </c>
      <c r="O44" s="352"/>
      <c r="P44" s="352"/>
      <c r="Q44" s="352"/>
      <c r="R44" s="352"/>
      <c r="S44" s="352"/>
      <c r="T44" s="352"/>
      <c r="U44" s="352"/>
      <c r="V44" s="352"/>
      <c r="W44" s="353"/>
      <c r="X44" s="353"/>
      <c r="Y44" s="353"/>
      <c r="Z44" s="353"/>
      <c r="AA44" s="353"/>
      <c r="AB44" s="353"/>
      <c r="AC44" s="353"/>
      <c r="AD44" s="353"/>
      <c r="AE44" s="354"/>
      <c r="AF44" s="355"/>
      <c r="AG44" s="351" t="s">
        <v>39</v>
      </c>
      <c r="AH44" s="415"/>
      <c r="AI44" s="352"/>
      <c r="AJ44" s="352"/>
      <c r="AK44" s="352"/>
      <c r="AL44" s="352"/>
      <c r="AM44" s="354" t="s">
        <v>40</v>
      </c>
      <c r="AN44" s="418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</row>
    <row r="45" spans="1:82" s="344" customFormat="1" ht="60.75" x14ac:dyDescent="0.25">
      <c r="A45" s="357" t="s">
        <v>43</v>
      </c>
      <c r="B45" s="358" t="s">
        <v>44</v>
      </c>
      <c r="C45" s="391" t="s">
        <v>45</v>
      </c>
      <c r="D45" s="401" t="s">
        <v>46</v>
      </c>
      <c r="E45" s="401" t="s">
        <v>47</v>
      </c>
      <c r="F45" s="392" t="s">
        <v>136</v>
      </c>
      <c r="G45" s="393" t="s">
        <v>139</v>
      </c>
      <c r="H45" s="402"/>
      <c r="I45" s="391" t="s">
        <v>49</v>
      </c>
      <c r="J45" s="392" t="s">
        <v>50</v>
      </c>
      <c r="K45" s="392" t="s">
        <v>51</v>
      </c>
      <c r="L45" s="393" t="s">
        <v>52</v>
      </c>
      <c r="M45" s="359"/>
      <c r="N45" s="360" t="s">
        <v>137</v>
      </c>
      <c r="O45" s="361" t="s">
        <v>53</v>
      </c>
      <c r="P45" s="361" t="s">
        <v>54</v>
      </c>
      <c r="Q45" s="361" t="s">
        <v>55</v>
      </c>
      <c r="R45" s="361" t="s">
        <v>144</v>
      </c>
      <c r="S45" s="361" t="s">
        <v>145</v>
      </c>
      <c r="T45" s="361" t="s">
        <v>57</v>
      </c>
      <c r="U45" s="361" t="s">
        <v>141</v>
      </c>
      <c r="V45" s="361" t="s">
        <v>58</v>
      </c>
      <c r="W45" s="361" t="s">
        <v>59</v>
      </c>
      <c r="X45" s="361" t="s">
        <v>142</v>
      </c>
      <c r="Y45" s="361" t="s">
        <v>61</v>
      </c>
      <c r="Z45" s="361" t="s">
        <v>62</v>
      </c>
      <c r="AA45" s="361" t="s">
        <v>63</v>
      </c>
      <c r="AB45" s="361" t="s">
        <v>64</v>
      </c>
      <c r="AC45" s="361" t="s">
        <v>65</v>
      </c>
      <c r="AD45" s="361" t="s">
        <v>66</v>
      </c>
      <c r="AE45" s="362" t="s">
        <v>67</v>
      </c>
      <c r="AF45" s="363"/>
      <c r="AG45" s="360" t="s">
        <v>43</v>
      </c>
      <c r="AH45" s="361" t="s">
        <v>144</v>
      </c>
      <c r="AI45" s="361" t="s">
        <v>145</v>
      </c>
      <c r="AJ45" s="361" t="s">
        <v>69</v>
      </c>
      <c r="AK45" s="361" t="s">
        <v>70</v>
      </c>
      <c r="AL45" s="361" t="s">
        <v>71</v>
      </c>
      <c r="AM45" s="364" t="s">
        <v>72</v>
      </c>
      <c r="AN45" s="419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</row>
    <row r="46" spans="1:82" s="344" customFormat="1" ht="15.75" thickBot="1" x14ac:dyDescent="0.3">
      <c r="A46" s="366"/>
      <c r="B46" s="367"/>
      <c r="C46" s="394"/>
      <c r="D46" s="369"/>
      <c r="E46" s="369"/>
      <c r="F46" s="369"/>
      <c r="G46" s="395"/>
      <c r="H46" s="403"/>
      <c r="I46" s="368"/>
      <c r="J46" s="369"/>
      <c r="K46" s="369"/>
      <c r="L46" s="395"/>
      <c r="M46" s="370"/>
      <c r="N46" s="371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372"/>
      <c r="AF46" s="348"/>
      <c r="AG46" s="371"/>
      <c r="AH46" s="404"/>
      <c r="AI46" s="404"/>
      <c r="AJ46" s="404"/>
      <c r="AK46" s="404"/>
      <c r="AL46" s="404"/>
      <c r="AM46" s="373"/>
      <c r="AN46" s="420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</row>
    <row r="47" spans="1:82" s="344" customFormat="1" x14ac:dyDescent="0.25">
      <c r="A47" s="405">
        <v>430</v>
      </c>
      <c r="B47" s="406" t="s">
        <v>83</v>
      </c>
      <c r="C47" s="407">
        <v>966</v>
      </c>
      <c r="D47" s="408" t="s">
        <v>84</v>
      </c>
      <c r="E47" s="408">
        <v>0</v>
      </c>
      <c r="F47" s="408">
        <v>312</v>
      </c>
      <c r="G47" s="409">
        <v>964.81</v>
      </c>
      <c r="H47" s="410"/>
      <c r="I47" s="396">
        <v>13648643</v>
      </c>
      <c r="J47" s="411">
        <v>0</v>
      </c>
      <c r="K47" s="411">
        <v>904984</v>
      </c>
      <c r="L47" s="397">
        <v>14553627</v>
      </c>
      <c r="M47" s="411"/>
      <c r="N47" s="374">
        <v>430</v>
      </c>
      <c r="O47" s="412">
        <v>964.81</v>
      </c>
      <c r="P47" s="412">
        <v>0</v>
      </c>
      <c r="Q47" s="412">
        <v>0</v>
      </c>
      <c r="R47" s="412">
        <v>312</v>
      </c>
      <c r="S47" s="412">
        <v>0</v>
      </c>
      <c r="T47" s="382">
        <v>13294311</v>
      </c>
      <c r="U47" s="382">
        <v>0</v>
      </c>
      <c r="V47" s="382">
        <v>0</v>
      </c>
      <c r="W47" s="382">
        <v>13294311</v>
      </c>
      <c r="X47" s="382">
        <v>0</v>
      </c>
      <c r="Y47" s="382">
        <v>881225</v>
      </c>
      <c r="Z47" s="382">
        <v>14175536</v>
      </c>
      <c r="AA47" s="382">
        <v>354332</v>
      </c>
      <c r="AB47" s="382">
        <v>0</v>
      </c>
      <c r="AC47" s="382">
        <v>23759</v>
      </c>
      <c r="AD47" s="382">
        <v>378091</v>
      </c>
      <c r="AE47" s="413">
        <v>14553627</v>
      </c>
      <c r="AF47" s="414"/>
      <c r="AG47" s="376">
        <v>430</v>
      </c>
      <c r="AH47" s="416">
        <v>312</v>
      </c>
      <c r="AI47" s="375">
        <v>0</v>
      </c>
      <c r="AJ47" s="414">
        <v>0</v>
      </c>
      <c r="AK47" s="414">
        <v>0</v>
      </c>
      <c r="AL47" s="414">
        <v>0</v>
      </c>
      <c r="AM47" s="377">
        <v>0</v>
      </c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</row>
    <row r="48" spans="1:82" s="344" customFormat="1" ht="15.75" thickBot="1" x14ac:dyDescent="0.3">
      <c r="A48" s="405"/>
      <c r="B48" s="406"/>
      <c r="C48" s="407"/>
      <c r="D48" s="408"/>
      <c r="E48" s="408"/>
      <c r="F48" s="408"/>
      <c r="G48" s="409"/>
      <c r="H48" s="410"/>
      <c r="I48" s="396"/>
      <c r="J48" s="411"/>
      <c r="K48" s="411"/>
      <c r="L48" s="397"/>
      <c r="M48" s="411"/>
      <c r="N48" s="374"/>
      <c r="O48" s="412"/>
      <c r="P48" s="412"/>
      <c r="Q48" s="412"/>
      <c r="R48" s="412"/>
      <c r="S48" s="41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413"/>
      <c r="AF48" s="348"/>
      <c r="AG48" s="376"/>
      <c r="AH48" s="416"/>
      <c r="AI48" s="375"/>
      <c r="AJ48" s="375"/>
      <c r="AK48" s="375"/>
      <c r="AL48" s="375"/>
      <c r="AM48" s="377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</row>
    <row r="49" spans="1:82" s="344" customFormat="1" x14ac:dyDescent="0.25">
      <c r="A49" s="434">
        <v>9999</v>
      </c>
      <c r="B49" s="435" t="s">
        <v>202</v>
      </c>
      <c r="C49" s="436">
        <v>46373</v>
      </c>
      <c r="D49" s="437">
        <v>99.670000000000073</v>
      </c>
      <c r="E49" s="437">
        <v>3511.8999999999987</v>
      </c>
      <c r="F49" s="437">
        <v>2574</v>
      </c>
      <c r="G49" s="438">
        <v>44820.250000000007</v>
      </c>
      <c r="H49" s="439"/>
      <c r="I49" s="440">
        <v>651240003</v>
      </c>
      <c r="J49" s="441">
        <v>4116535</v>
      </c>
      <c r="K49" s="441">
        <v>41943191</v>
      </c>
      <c r="L49" s="442">
        <v>697299729</v>
      </c>
      <c r="M49" s="411"/>
      <c r="N49" s="443">
        <v>9999</v>
      </c>
      <c r="O49" s="444">
        <v>44820.250000000007</v>
      </c>
      <c r="P49" s="444">
        <v>99.670000000000073</v>
      </c>
      <c r="Q49" s="444">
        <v>3511.8999999999987</v>
      </c>
      <c r="R49" s="444">
        <v>2574</v>
      </c>
      <c r="S49" s="444">
        <v>252.38851929198</v>
      </c>
      <c r="T49" s="445">
        <v>644008068</v>
      </c>
      <c r="U49" s="445">
        <v>3605839</v>
      </c>
      <c r="V49" s="445">
        <v>0</v>
      </c>
      <c r="W49" s="445">
        <v>640402229</v>
      </c>
      <c r="X49" s="445">
        <v>4020542</v>
      </c>
      <c r="Y49" s="445">
        <v>41239007</v>
      </c>
      <c r="Z49" s="445">
        <v>685661778</v>
      </c>
      <c r="AA49" s="445">
        <v>10837774</v>
      </c>
      <c r="AB49" s="445">
        <v>95993</v>
      </c>
      <c r="AC49" s="445">
        <v>704184</v>
      </c>
      <c r="AD49" s="445">
        <v>11637951</v>
      </c>
      <c r="AE49" s="446">
        <v>697299729</v>
      </c>
      <c r="AF49" s="348"/>
      <c r="AG49" s="443">
        <v>9999</v>
      </c>
      <c r="AH49" s="444">
        <v>2574</v>
      </c>
      <c r="AI49" s="444">
        <v>252.38851929198</v>
      </c>
      <c r="AJ49" s="445">
        <v>3605839</v>
      </c>
      <c r="AK49" s="445">
        <v>84204</v>
      </c>
      <c r="AL49" s="445">
        <v>236657</v>
      </c>
      <c r="AM49" s="446">
        <v>3926700</v>
      </c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</row>
    <row r="50" spans="1:82" s="344" customFormat="1" x14ac:dyDescent="0.25">
      <c r="A50" s="379"/>
      <c r="B50" s="379"/>
      <c r="C50" s="379"/>
      <c r="D50" s="380"/>
      <c r="E50" s="380"/>
      <c r="F50" s="380"/>
      <c r="G50" s="380"/>
      <c r="H50" s="380"/>
      <c r="I50" s="380"/>
      <c r="J50" s="380"/>
      <c r="K50" s="380"/>
      <c r="L50" s="380"/>
      <c r="M50" s="370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</row>
    <row r="51" spans="1:82" s="344" customFormat="1" x14ac:dyDescent="0.25">
      <c r="A51" s="379"/>
      <c r="B51" s="379"/>
      <c r="C51" s="379"/>
      <c r="D51" s="380"/>
      <c r="E51" s="380"/>
      <c r="F51" s="380"/>
      <c r="G51" s="380"/>
      <c r="H51" s="380"/>
      <c r="I51" s="380"/>
      <c r="J51" s="380"/>
      <c r="K51" s="380"/>
      <c r="L51" s="380"/>
      <c r="M51" s="370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447"/>
      <c r="AF51" s="348"/>
      <c r="AG51" s="348"/>
      <c r="AH51" s="348"/>
      <c r="AI51" s="348"/>
      <c r="AJ51" s="348"/>
      <c r="AK51" s="348"/>
      <c r="AL51" s="348"/>
      <c r="AM51" s="34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</row>
    <row r="52" spans="1:82" s="344" customFormat="1" x14ac:dyDescent="0.25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>
        <f>+L47/12</f>
        <v>1212802.25</v>
      </c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5"/>
    </row>
    <row r="53" spans="1:82" s="344" customFormat="1" x14ac:dyDescent="0.25"/>
    <row r="54" spans="1:82" s="344" customFormat="1" x14ac:dyDescent="0.25"/>
    <row r="55" spans="1:82" s="344" customFormat="1" x14ac:dyDescent="0.25"/>
    <row r="56" spans="1:82" s="344" customFormat="1" x14ac:dyDescent="0.25"/>
    <row r="57" spans="1:82" s="344" customFormat="1" x14ac:dyDescent="0.25"/>
    <row r="58" spans="1:82" s="344" customFormat="1" x14ac:dyDescent="0.25"/>
    <row r="59" spans="1:82" s="344" customFormat="1" x14ac:dyDescent="0.25"/>
    <row r="60" spans="1:82" ht="21" x14ac:dyDescent="0.35">
      <c r="A60" s="270" t="s">
        <v>32</v>
      </c>
      <c r="B60" s="271"/>
      <c r="C60" s="271"/>
      <c r="D60" s="272"/>
      <c r="E60" s="272"/>
      <c r="F60" s="272"/>
      <c r="G60" s="272"/>
      <c r="H60" s="272"/>
      <c r="I60" s="272"/>
      <c r="J60" s="272"/>
      <c r="K60" s="272"/>
      <c r="L60" s="272"/>
      <c r="M60" s="273"/>
      <c r="N60" s="274"/>
      <c r="O60" s="274"/>
      <c r="P60" s="275"/>
      <c r="Q60" s="275"/>
      <c r="R60" s="275"/>
      <c r="S60" s="275"/>
      <c r="T60" s="274"/>
      <c r="U60" s="274"/>
      <c r="V60" s="274"/>
      <c r="W60" s="274"/>
      <c r="X60" s="274"/>
      <c r="Y60" s="274"/>
      <c r="Z60" s="274"/>
      <c r="AA60" s="274"/>
      <c r="AB60" s="275"/>
      <c r="AC60" s="274"/>
      <c r="AD60" s="274"/>
      <c r="AE60" s="274"/>
      <c r="AF60" s="276"/>
      <c r="AG60" s="277"/>
      <c r="AH60" s="276"/>
      <c r="AI60" s="276"/>
      <c r="AJ60" s="276"/>
      <c r="AK60" s="276"/>
      <c r="AL60" s="276"/>
      <c r="AM60" s="276"/>
      <c r="AN60" s="271"/>
      <c r="AO60" s="276"/>
      <c r="AP60" s="274"/>
      <c r="AQ60" s="274"/>
      <c r="AR60" s="274"/>
      <c r="AS60" s="274"/>
      <c r="AT60" s="278"/>
      <c r="AU60" s="274"/>
      <c r="AV60" s="274"/>
      <c r="AW60" s="274"/>
      <c r="AX60" s="278"/>
      <c r="AY60" s="278"/>
      <c r="AZ60" s="271"/>
      <c r="BA60" s="274"/>
      <c r="BB60" s="274"/>
      <c r="BC60" s="274"/>
      <c r="BD60" s="274"/>
      <c r="BE60" s="274"/>
      <c r="BF60" s="278"/>
    </row>
    <row r="61" spans="1:82" ht="21" x14ac:dyDescent="0.35">
      <c r="A61" s="279" t="s">
        <v>34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73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76"/>
      <c r="AG61" s="276"/>
      <c r="AH61" s="276"/>
      <c r="AI61" s="276"/>
      <c r="AJ61" s="276"/>
      <c r="AK61" s="276"/>
      <c r="AL61" s="276"/>
      <c r="AM61" s="276"/>
      <c r="AN61" s="27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71"/>
      <c r="BA61" s="271"/>
      <c r="BB61" s="272"/>
      <c r="BC61" s="271"/>
      <c r="BD61" s="271"/>
      <c r="BE61" s="271"/>
      <c r="BF61" s="281"/>
    </row>
    <row r="62" spans="1:82" ht="21" x14ac:dyDescent="0.35">
      <c r="A62" s="282" t="s">
        <v>200</v>
      </c>
      <c r="B62" s="283"/>
      <c r="C62" s="283"/>
      <c r="D62" s="284"/>
      <c r="E62" s="284"/>
      <c r="F62" s="284"/>
      <c r="G62" s="284"/>
      <c r="H62" s="284"/>
      <c r="I62" s="280"/>
      <c r="J62" s="280"/>
      <c r="K62" s="280"/>
      <c r="L62" s="284"/>
      <c r="M62" s="283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76"/>
      <c r="AG62" s="276"/>
      <c r="AH62" s="276"/>
      <c r="AI62" s="276"/>
      <c r="AJ62" s="276"/>
      <c r="AK62" s="276"/>
      <c r="AL62" s="276"/>
      <c r="AM62" s="276"/>
      <c r="AN62" s="283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3"/>
      <c r="BA62" s="283"/>
      <c r="BB62" s="284"/>
      <c r="BC62" s="283"/>
      <c r="BD62" s="283"/>
      <c r="BE62" s="283"/>
      <c r="BF62" s="281"/>
    </row>
    <row r="63" spans="1:82" x14ac:dyDescent="0.2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3"/>
      <c r="BA63" s="53"/>
      <c r="BB63" s="53"/>
      <c r="BC63" s="53"/>
      <c r="BD63" s="53"/>
      <c r="BE63" s="53"/>
      <c r="BF63" s="51"/>
    </row>
    <row r="64" spans="1:82" ht="23.25" x14ac:dyDescent="0.25">
      <c r="A64" s="224"/>
      <c r="B64" s="224"/>
      <c r="C64" s="201"/>
      <c r="D64" s="202" t="s">
        <v>36</v>
      </c>
      <c r="E64" s="203"/>
      <c r="F64" s="203"/>
      <c r="G64" s="204"/>
      <c r="H64" s="225"/>
      <c r="I64" s="205"/>
      <c r="J64" s="206" t="s">
        <v>37</v>
      </c>
      <c r="K64" s="207"/>
      <c r="L64" s="208"/>
      <c r="M64" s="60"/>
      <c r="N64" s="61" t="s">
        <v>38</v>
      </c>
      <c r="O64" s="62"/>
      <c r="P64" s="62"/>
      <c r="Q64" s="62"/>
      <c r="R64" s="62"/>
      <c r="S64" s="62"/>
      <c r="T64" s="62"/>
      <c r="U64" s="62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65"/>
      <c r="AG64" s="61" t="s">
        <v>39</v>
      </c>
      <c r="AH64" s="62"/>
      <c r="AI64" s="62"/>
      <c r="AJ64" s="62"/>
      <c r="AK64" s="62"/>
      <c r="AL64" s="62"/>
      <c r="AM64" s="64" t="s">
        <v>40</v>
      </c>
      <c r="AN64" s="66"/>
      <c r="AO64" s="67" t="s">
        <v>41</v>
      </c>
      <c r="AP64" s="68"/>
      <c r="AQ64" s="68"/>
      <c r="AR64" s="68"/>
      <c r="AS64" s="69"/>
      <c r="AT64" s="69"/>
      <c r="AU64" s="69"/>
      <c r="AV64" s="69"/>
      <c r="AW64" s="69"/>
      <c r="AX64" s="69"/>
      <c r="AY64" s="70"/>
      <c r="AZ64" s="71"/>
      <c r="BA64" s="67" t="s">
        <v>42</v>
      </c>
      <c r="BB64" s="72"/>
      <c r="BC64" s="68"/>
      <c r="BD64" s="68"/>
      <c r="BE64" s="68"/>
      <c r="BF64" s="69"/>
    </row>
    <row r="65" spans="1:67" ht="60.75" x14ac:dyDescent="0.25">
      <c r="A65" s="73" t="s">
        <v>43</v>
      </c>
      <c r="B65" s="74" t="s">
        <v>44</v>
      </c>
      <c r="C65" s="209" t="s">
        <v>45</v>
      </c>
      <c r="D65" s="226" t="s">
        <v>46</v>
      </c>
      <c r="E65" s="226" t="s">
        <v>47</v>
      </c>
      <c r="F65" s="210" t="s">
        <v>136</v>
      </c>
      <c r="G65" s="211" t="s">
        <v>48</v>
      </c>
      <c r="H65" s="227"/>
      <c r="I65" s="209" t="s">
        <v>49</v>
      </c>
      <c r="J65" s="210" t="s">
        <v>50</v>
      </c>
      <c r="K65" s="210" t="s">
        <v>51</v>
      </c>
      <c r="L65" s="211" t="s">
        <v>201</v>
      </c>
      <c r="M65" s="78"/>
      <c r="N65" s="79" t="s">
        <v>137</v>
      </c>
      <c r="O65" s="80" t="s">
        <v>53</v>
      </c>
      <c r="P65" s="80" t="s">
        <v>54</v>
      </c>
      <c r="Q65" s="80" t="s">
        <v>55</v>
      </c>
      <c r="R65" s="285" t="s">
        <v>144</v>
      </c>
      <c r="S65" s="285" t="s">
        <v>145</v>
      </c>
      <c r="T65" s="80" t="s">
        <v>57</v>
      </c>
      <c r="U65" s="80" t="s">
        <v>141</v>
      </c>
      <c r="V65" s="80" t="s">
        <v>58</v>
      </c>
      <c r="W65" s="80" t="s">
        <v>59</v>
      </c>
      <c r="X65" s="80" t="s">
        <v>142</v>
      </c>
      <c r="Y65" s="80" t="s">
        <v>61</v>
      </c>
      <c r="Z65" s="80" t="s">
        <v>62</v>
      </c>
      <c r="AA65" s="80" t="s">
        <v>63</v>
      </c>
      <c r="AB65" s="80" t="s">
        <v>64</v>
      </c>
      <c r="AC65" s="80" t="s">
        <v>65</v>
      </c>
      <c r="AD65" s="80" t="s">
        <v>66</v>
      </c>
      <c r="AE65" s="81" t="s">
        <v>67</v>
      </c>
      <c r="AF65" s="82"/>
      <c r="AG65" s="79" t="s">
        <v>43</v>
      </c>
      <c r="AH65" s="285" t="s">
        <v>144</v>
      </c>
      <c r="AI65" s="285" t="s">
        <v>145</v>
      </c>
      <c r="AJ65" s="80" t="s">
        <v>69</v>
      </c>
      <c r="AK65" s="80" t="s">
        <v>70</v>
      </c>
      <c r="AL65" s="80" t="s">
        <v>71</v>
      </c>
      <c r="AM65" s="83" t="s">
        <v>72</v>
      </c>
      <c r="AN65" s="84"/>
      <c r="AO65" s="85" t="s">
        <v>43</v>
      </c>
      <c r="AP65" s="86" t="s">
        <v>73</v>
      </c>
      <c r="AQ65" s="86" t="s">
        <v>74</v>
      </c>
      <c r="AR65" s="86" t="s">
        <v>75</v>
      </c>
      <c r="AS65" s="86" t="s">
        <v>76</v>
      </c>
      <c r="AT65" s="86" t="s">
        <v>77</v>
      </c>
      <c r="AU65" s="86" t="s">
        <v>78</v>
      </c>
      <c r="AV65" s="86" t="s">
        <v>79</v>
      </c>
      <c r="AW65" s="86" t="s">
        <v>80</v>
      </c>
      <c r="AX65" s="86" t="s">
        <v>81</v>
      </c>
      <c r="AY65" s="87" t="s">
        <v>82</v>
      </c>
      <c r="AZ65" s="88"/>
      <c r="BA65" s="85" t="s">
        <v>43</v>
      </c>
      <c r="BB65" s="89" t="s">
        <v>73</v>
      </c>
      <c r="BC65" s="86" t="s">
        <v>74</v>
      </c>
      <c r="BD65" s="86" t="s">
        <v>75</v>
      </c>
      <c r="BE65" s="86" t="s">
        <v>80</v>
      </c>
      <c r="BF65" s="86" t="s">
        <v>81</v>
      </c>
    </row>
    <row r="66" spans="1:67" ht="15.75" thickBot="1" x14ac:dyDescent="0.3">
      <c r="A66" s="90"/>
      <c r="B66" s="286"/>
      <c r="C66" s="212"/>
      <c r="D66" s="287"/>
      <c r="E66" s="287"/>
      <c r="F66" s="287"/>
      <c r="G66" s="213"/>
      <c r="H66" s="228"/>
      <c r="I66" s="92"/>
      <c r="J66" s="287"/>
      <c r="K66" s="287"/>
      <c r="L66" s="213"/>
      <c r="M66" s="96"/>
      <c r="N66" s="97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99"/>
      <c r="AF66" s="52"/>
      <c r="AG66" s="97"/>
      <c r="AH66" s="229"/>
      <c r="AI66" s="229"/>
      <c r="AJ66" s="229"/>
      <c r="AK66" s="229"/>
      <c r="AL66" s="229"/>
      <c r="AM66" s="100"/>
      <c r="AN66" s="101"/>
      <c r="AO66" s="102"/>
      <c r="AP66" s="103"/>
      <c r="AQ66" s="103"/>
      <c r="AR66" s="103"/>
      <c r="AS66" s="103"/>
      <c r="AT66" s="103"/>
      <c r="AU66" s="103"/>
      <c r="AV66" s="103"/>
      <c r="AW66" s="103"/>
      <c r="AX66" s="103"/>
      <c r="AY66" s="104"/>
      <c r="AZ66" s="105"/>
      <c r="BA66" s="102"/>
      <c r="BB66" s="106"/>
      <c r="BC66" s="103"/>
      <c r="BD66" s="103"/>
      <c r="BE66" s="103"/>
      <c r="BF66" s="103"/>
    </row>
    <row r="67" spans="1:67" x14ac:dyDescent="0.25">
      <c r="A67" s="230">
        <v>430</v>
      </c>
      <c r="B67" s="231" t="s">
        <v>83</v>
      </c>
      <c r="C67" s="288">
        <v>966</v>
      </c>
      <c r="D67" s="289" t="s">
        <v>84</v>
      </c>
      <c r="E67" s="289"/>
      <c r="F67" s="289">
        <v>0</v>
      </c>
      <c r="G67" s="290">
        <v>966</v>
      </c>
      <c r="H67" s="235"/>
      <c r="I67" s="214">
        <v>14083196</v>
      </c>
      <c r="J67" s="236">
        <v>0</v>
      </c>
      <c r="K67" s="236">
        <v>905786</v>
      </c>
      <c r="L67" s="215">
        <v>14988982</v>
      </c>
      <c r="M67" s="236"/>
      <c r="N67" s="116">
        <v>430</v>
      </c>
      <c r="O67" s="291">
        <v>966</v>
      </c>
      <c r="P67" s="291"/>
      <c r="Q67" s="291"/>
      <c r="R67" s="291"/>
      <c r="S67" s="291">
        <v>0</v>
      </c>
      <c r="T67" s="292">
        <v>14083196</v>
      </c>
      <c r="U67" s="292">
        <v>0</v>
      </c>
      <c r="V67" s="292">
        <v>0</v>
      </c>
      <c r="W67" s="292">
        <v>14083196</v>
      </c>
      <c r="X67" s="292">
        <v>0</v>
      </c>
      <c r="Y67" s="292">
        <v>905786</v>
      </c>
      <c r="Z67" s="292">
        <v>14988982</v>
      </c>
      <c r="AA67" s="292">
        <v>0</v>
      </c>
      <c r="AB67" s="292"/>
      <c r="AC67" s="292">
        <v>0</v>
      </c>
      <c r="AD67" s="292">
        <v>0</v>
      </c>
      <c r="AE67" s="119">
        <v>14988982</v>
      </c>
      <c r="AF67" s="120"/>
      <c r="AG67" s="293">
        <v>430</v>
      </c>
      <c r="AH67" s="120">
        <v>0</v>
      </c>
      <c r="AI67" s="120">
        <v>0</v>
      </c>
      <c r="AJ67" s="239">
        <v>0</v>
      </c>
      <c r="AK67" s="239">
        <v>0</v>
      </c>
      <c r="AL67" s="239">
        <v>0</v>
      </c>
      <c r="AM67" s="123">
        <v>0</v>
      </c>
      <c r="AN67" s="124"/>
      <c r="AO67" s="240">
        <v>430</v>
      </c>
      <c r="AP67" s="241"/>
      <c r="AQ67" s="241"/>
      <c r="AR67" s="241"/>
      <c r="AS67" s="241"/>
      <c r="AT67" s="242">
        <v>0</v>
      </c>
      <c r="AU67" s="241"/>
      <c r="AV67" s="241"/>
      <c r="AW67" s="241"/>
      <c r="AX67" s="242">
        <v>0</v>
      </c>
      <c r="AY67" s="128">
        <v>0</v>
      </c>
      <c r="AZ67" s="129"/>
      <c r="BA67" s="240">
        <v>430</v>
      </c>
      <c r="BB67" s="160"/>
      <c r="BC67" s="243"/>
      <c r="BD67" s="243"/>
      <c r="BE67" s="243"/>
      <c r="BF67" s="242">
        <v>0</v>
      </c>
    </row>
    <row r="68" spans="1:67" ht="15.75" thickBot="1" x14ac:dyDescent="0.3">
      <c r="A68" s="230"/>
      <c r="B68" s="231"/>
      <c r="C68" s="288"/>
      <c r="D68" s="289"/>
      <c r="E68" s="289"/>
      <c r="F68" s="289"/>
      <c r="G68" s="290"/>
      <c r="H68" s="235"/>
      <c r="I68" s="214"/>
      <c r="J68" s="236"/>
      <c r="K68" s="236"/>
      <c r="L68" s="215"/>
      <c r="M68" s="236"/>
      <c r="N68" s="116"/>
      <c r="O68" s="291"/>
      <c r="P68" s="291"/>
      <c r="Q68" s="291"/>
      <c r="R68" s="291"/>
      <c r="S68" s="291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119"/>
      <c r="AF68" s="52"/>
      <c r="AG68" s="121"/>
      <c r="AH68" s="120"/>
      <c r="AI68" s="120"/>
      <c r="AJ68" s="120"/>
      <c r="AK68" s="120"/>
      <c r="AL68" s="120"/>
      <c r="AM68" s="123"/>
      <c r="AN68" s="124"/>
      <c r="AO68" s="240"/>
      <c r="AP68" s="241"/>
      <c r="AQ68" s="241"/>
      <c r="AR68" s="241"/>
      <c r="AS68" s="241"/>
      <c r="AT68" s="242"/>
      <c r="AU68" s="241"/>
      <c r="AV68" s="241"/>
      <c r="AW68" s="241"/>
      <c r="AX68" s="242"/>
      <c r="AY68" s="128"/>
      <c r="AZ68" s="129"/>
      <c r="BA68" s="240"/>
      <c r="BB68" s="160"/>
      <c r="BC68" s="241"/>
      <c r="BD68" s="241"/>
      <c r="BE68" s="241"/>
      <c r="BF68" s="242"/>
    </row>
    <row r="69" spans="1:67" x14ac:dyDescent="0.25">
      <c r="A69" s="294">
        <v>9999</v>
      </c>
      <c r="B69" s="295" t="s">
        <v>202</v>
      </c>
      <c r="C69" s="296">
        <v>46498</v>
      </c>
      <c r="D69" s="297">
        <v>0</v>
      </c>
      <c r="E69" s="297">
        <v>0</v>
      </c>
      <c r="F69" s="297">
        <v>162.61643485632135</v>
      </c>
      <c r="G69" s="298">
        <v>46498</v>
      </c>
      <c r="H69" s="299"/>
      <c r="I69" s="300">
        <v>696174981</v>
      </c>
      <c r="J69" s="301">
        <v>4005835</v>
      </c>
      <c r="K69" s="301">
        <v>43599344</v>
      </c>
      <c r="L69" s="302">
        <v>743780160</v>
      </c>
      <c r="M69" s="303"/>
      <c r="N69" s="304">
        <v>9999</v>
      </c>
      <c r="O69" s="305">
        <v>46498</v>
      </c>
      <c r="P69" s="305">
        <v>0</v>
      </c>
      <c r="Q69" s="305">
        <v>0</v>
      </c>
      <c r="R69" s="305">
        <v>0</v>
      </c>
      <c r="S69" s="305">
        <v>162.61643485632135</v>
      </c>
      <c r="T69" s="306">
        <v>696174981</v>
      </c>
      <c r="U69" s="306">
        <v>2837888.3499627146</v>
      </c>
      <c r="V69" s="306">
        <v>0</v>
      </c>
      <c r="W69" s="306">
        <v>693337092.65003717</v>
      </c>
      <c r="X69" s="306">
        <v>4005835</v>
      </c>
      <c r="Y69" s="306">
        <v>43446861</v>
      </c>
      <c r="Z69" s="306">
        <v>740789788.65003729</v>
      </c>
      <c r="AA69" s="306">
        <v>2837888.3499627146</v>
      </c>
      <c r="AB69" s="306">
        <v>0</v>
      </c>
      <c r="AC69" s="306">
        <v>152483</v>
      </c>
      <c r="AD69" s="306">
        <v>2990371.3499627151</v>
      </c>
      <c r="AE69" s="307">
        <v>743780160</v>
      </c>
      <c r="AF69" s="308"/>
      <c r="AG69" s="304">
        <v>9999</v>
      </c>
      <c r="AH69" s="309">
        <v>0</v>
      </c>
      <c r="AI69" s="309">
        <v>162.61643485632135</v>
      </c>
      <c r="AJ69" s="310">
        <v>2837888.3499627146</v>
      </c>
      <c r="AK69" s="310">
        <v>0</v>
      </c>
      <c r="AL69" s="310">
        <v>152483</v>
      </c>
      <c r="AM69" s="311">
        <v>2990371.3499627151</v>
      </c>
      <c r="AN69" s="312"/>
      <c r="AO69" s="313">
        <v>999</v>
      </c>
      <c r="AP69" s="314">
        <v>0</v>
      </c>
      <c r="AQ69" s="315">
        <v>0</v>
      </c>
      <c r="AR69" s="315">
        <v>0</v>
      </c>
      <c r="AS69" s="315">
        <v>0</v>
      </c>
      <c r="AT69" s="315">
        <v>0</v>
      </c>
      <c r="AU69" s="316">
        <v>0</v>
      </c>
      <c r="AV69" s="316">
        <v>0</v>
      </c>
      <c r="AW69" s="316">
        <v>0</v>
      </c>
      <c r="AX69" s="316">
        <v>0</v>
      </c>
      <c r="AY69" s="317">
        <v>0</v>
      </c>
      <c r="AZ69" s="318"/>
      <c r="BA69" s="313">
        <v>9999</v>
      </c>
      <c r="BB69" s="319">
        <v>0</v>
      </c>
      <c r="BC69" s="315">
        <v>0</v>
      </c>
      <c r="BD69" s="315">
        <v>0</v>
      </c>
      <c r="BE69" s="315">
        <v>0</v>
      </c>
      <c r="BF69" s="316">
        <v>0</v>
      </c>
    </row>
    <row r="70" spans="1:67" x14ac:dyDescent="0.25">
      <c r="A70" s="132"/>
      <c r="B70" s="132"/>
      <c r="C70" s="132"/>
      <c r="D70" s="133"/>
      <c r="E70" s="133"/>
      <c r="F70" s="133"/>
      <c r="G70" s="133"/>
      <c r="H70" s="133"/>
      <c r="I70" s="320"/>
      <c r="J70" s="320"/>
      <c r="K70" s="320"/>
      <c r="L70" s="320"/>
      <c r="M70" s="96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129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129"/>
      <c r="BA70" s="129"/>
      <c r="BB70" s="105"/>
      <c r="BC70" s="129"/>
      <c r="BD70" s="129"/>
      <c r="BE70" s="129"/>
      <c r="BF70" s="52"/>
    </row>
    <row r="72" spans="1:67" x14ac:dyDescent="0.25">
      <c r="L72" s="341"/>
    </row>
    <row r="74" spans="1:67" ht="21" x14ac:dyDescent="0.35">
      <c r="A74" s="270" t="s">
        <v>32</v>
      </c>
      <c r="B74" s="271"/>
      <c r="C74" s="271"/>
      <c r="D74" s="272"/>
      <c r="E74" s="272"/>
      <c r="F74" s="272"/>
      <c r="G74" s="272"/>
      <c r="H74" s="272"/>
      <c r="I74" s="272"/>
      <c r="J74" s="272"/>
      <c r="K74" s="272"/>
      <c r="L74" s="272"/>
      <c r="M74" s="273"/>
      <c r="N74" s="274"/>
      <c r="O74" s="274"/>
      <c r="P74" s="275"/>
      <c r="Q74" s="275"/>
      <c r="R74" s="275"/>
      <c r="S74" s="275"/>
      <c r="T74" s="274"/>
      <c r="U74" s="274"/>
      <c r="V74" s="274"/>
      <c r="W74" s="274"/>
      <c r="X74" s="274"/>
      <c r="Y74" s="274"/>
      <c r="Z74" s="274"/>
      <c r="AA74" s="274"/>
      <c r="AB74" s="275"/>
      <c r="AC74" s="274"/>
      <c r="AD74" s="274"/>
      <c r="AE74" s="274"/>
      <c r="AF74" s="276"/>
      <c r="AG74" s="277"/>
      <c r="AH74" s="276"/>
      <c r="AI74" s="276"/>
      <c r="AJ74" s="276"/>
      <c r="AK74" s="276"/>
      <c r="AL74" s="276"/>
      <c r="AM74" s="276"/>
      <c r="AN74" s="462"/>
      <c r="AO74" s="462"/>
      <c r="AP74" s="462"/>
      <c r="AQ74" s="462"/>
      <c r="AR74" s="462"/>
      <c r="AS74" s="462"/>
      <c r="AT74" s="462"/>
      <c r="AU74" s="462"/>
      <c r="AV74" s="276"/>
      <c r="AW74" s="274"/>
      <c r="AX74" s="274"/>
      <c r="AY74" s="274"/>
      <c r="AZ74" s="274"/>
      <c r="BA74" s="278"/>
      <c r="BB74" s="274"/>
      <c r="BC74" s="274"/>
      <c r="BD74" s="274"/>
      <c r="BE74" s="278"/>
      <c r="BF74" s="278"/>
      <c r="BG74" s="271"/>
      <c r="BH74" s="274"/>
      <c r="BI74" s="274"/>
      <c r="BJ74" s="274"/>
      <c r="BK74" s="274"/>
      <c r="BL74" s="274"/>
      <c r="BM74" s="278"/>
      <c r="BN74" s="271"/>
      <c r="BO74" s="271"/>
    </row>
    <row r="75" spans="1:67" ht="21" x14ac:dyDescent="0.35">
      <c r="A75" s="428" t="s">
        <v>34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273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76"/>
      <c r="AG75" s="276"/>
      <c r="AH75" s="276"/>
      <c r="AI75" s="276"/>
      <c r="AJ75" s="276"/>
      <c r="AK75" s="276"/>
      <c r="AL75" s="276"/>
      <c r="AM75" s="276"/>
      <c r="AN75" s="462"/>
      <c r="AO75" s="462"/>
      <c r="AP75" s="462"/>
      <c r="AQ75" s="462"/>
      <c r="AR75" s="462"/>
      <c r="AS75" s="462"/>
      <c r="AT75" s="462"/>
      <c r="AU75" s="462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71"/>
      <c r="BH75" s="271"/>
      <c r="BI75" s="272"/>
      <c r="BJ75" s="271"/>
      <c r="BK75" s="271"/>
      <c r="BL75" s="271"/>
      <c r="BM75" s="281"/>
      <c r="BN75" s="271"/>
      <c r="BO75" s="271"/>
    </row>
    <row r="76" spans="1:67" ht="21" x14ac:dyDescent="0.35">
      <c r="A76" s="282" t="s">
        <v>525</v>
      </c>
      <c r="B76" s="283"/>
      <c r="C76" s="283"/>
      <c r="D76" s="284"/>
      <c r="E76" s="284"/>
      <c r="F76" s="284"/>
      <c r="G76" s="284"/>
      <c r="H76" s="284"/>
      <c r="I76" s="429"/>
      <c r="J76" s="429"/>
      <c r="K76" s="429"/>
      <c r="L76" s="284"/>
      <c r="M76" s="283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76"/>
      <c r="AG76" s="276"/>
      <c r="AH76" s="276"/>
      <c r="AI76" s="276"/>
      <c r="AJ76" s="276"/>
      <c r="AK76" s="276"/>
      <c r="AL76" s="276"/>
      <c r="AM76" s="276"/>
      <c r="AN76" s="462"/>
      <c r="AO76" s="462"/>
      <c r="AP76" s="462"/>
      <c r="AQ76" s="462"/>
      <c r="AR76" s="462"/>
      <c r="AS76" s="462"/>
      <c r="AT76" s="462"/>
      <c r="AU76" s="462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3"/>
      <c r="BH76" s="283"/>
      <c r="BI76" s="284"/>
      <c r="BJ76" s="283"/>
      <c r="BK76" s="283"/>
      <c r="BL76" s="283"/>
      <c r="BM76" s="281"/>
      <c r="BN76" s="283"/>
      <c r="BO76" s="283"/>
    </row>
    <row r="77" spans="1:67" x14ac:dyDescent="0.2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46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8"/>
      <c r="AG77" s="348"/>
      <c r="AH77" s="348"/>
      <c r="AI77" s="348"/>
      <c r="AJ77" s="348"/>
      <c r="AK77" s="348"/>
      <c r="AL77" s="348"/>
      <c r="AM77" s="348"/>
      <c r="AN77" s="462"/>
      <c r="AO77" s="462"/>
      <c r="AP77" s="462"/>
      <c r="AQ77" s="462"/>
      <c r="AR77" s="462"/>
      <c r="AS77" s="462"/>
      <c r="AT77" s="462"/>
      <c r="AU77" s="462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9"/>
      <c r="BH77" s="349"/>
      <c r="BI77" s="349"/>
      <c r="BJ77" s="349"/>
      <c r="BK77" s="349"/>
      <c r="BL77" s="349"/>
      <c r="BM77" s="347"/>
      <c r="BN77" s="349"/>
      <c r="BO77" s="349"/>
    </row>
    <row r="78" spans="1:67" ht="23.25" x14ac:dyDescent="0.25">
      <c r="A78" s="399"/>
      <c r="B78" s="399"/>
      <c r="C78" s="383"/>
      <c r="D78" s="384" t="s">
        <v>36</v>
      </c>
      <c r="E78" s="385"/>
      <c r="F78" s="385"/>
      <c r="G78" s="386"/>
      <c r="H78" s="400"/>
      <c r="I78" s="387"/>
      <c r="J78" s="388" t="s">
        <v>37</v>
      </c>
      <c r="K78" s="389"/>
      <c r="L78" s="390"/>
      <c r="M78" s="350"/>
      <c r="N78" s="351" t="s">
        <v>38</v>
      </c>
      <c r="O78" s="352"/>
      <c r="P78" s="352"/>
      <c r="Q78" s="352"/>
      <c r="R78" s="352"/>
      <c r="S78" s="352"/>
      <c r="T78" s="352"/>
      <c r="U78" s="352"/>
      <c r="V78" s="352"/>
      <c r="W78" s="353"/>
      <c r="X78" s="353"/>
      <c r="Y78" s="353"/>
      <c r="Z78" s="353"/>
      <c r="AA78" s="353"/>
      <c r="AB78" s="353"/>
      <c r="AC78" s="353"/>
      <c r="AD78" s="353"/>
      <c r="AE78" s="354"/>
      <c r="AF78" s="355"/>
      <c r="AG78" s="351" t="s">
        <v>39</v>
      </c>
      <c r="AH78" s="352"/>
      <c r="AI78" s="352"/>
      <c r="AJ78" s="352"/>
      <c r="AK78" s="352"/>
      <c r="AL78" s="352"/>
      <c r="AM78" s="354" t="s">
        <v>40</v>
      </c>
      <c r="AN78" s="462"/>
      <c r="AO78" s="463" t="s">
        <v>526</v>
      </c>
      <c r="AP78" s="464"/>
      <c r="AQ78" s="464"/>
      <c r="AR78" s="464"/>
      <c r="AS78" s="465"/>
      <c r="AT78" s="462"/>
      <c r="AU78" s="462"/>
      <c r="AV78" s="67" t="s">
        <v>41</v>
      </c>
      <c r="AW78" s="68"/>
      <c r="AX78" s="68"/>
      <c r="AY78" s="68"/>
      <c r="AZ78" s="69"/>
      <c r="BA78" s="69"/>
      <c r="BB78" s="69"/>
      <c r="BC78" s="69"/>
      <c r="BD78" s="69"/>
      <c r="BE78" s="69"/>
      <c r="BF78" s="70"/>
      <c r="BG78" s="356"/>
      <c r="BH78" s="67" t="s">
        <v>42</v>
      </c>
      <c r="BI78" s="72"/>
      <c r="BJ78" s="68"/>
      <c r="BK78" s="68"/>
      <c r="BL78" s="68"/>
      <c r="BM78" s="69"/>
      <c r="BN78" s="356"/>
      <c r="BO78" s="356"/>
    </row>
    <row r="79" spans="1:67" ht="60.75" x14ac:dyDescent="0.25">
      <c r="A79" s="357" t="s">
        <v>43</v>
      </c>
      <c r="B79" s="358" t="s">
        <v>44</v>
      </c>
      <c r="C79" s="391" t="s">
        <v>45</v>
      </c>
      <c r="D79" s="401" t="s">
        <v>46</v>
      </c>
      <c r="E79" s="401" t="s">
        <v>47</v>
      </c>
      <c r="F79" s="392" t="s">
        <v>136</v>
      </c>
      <c r="G79" s="393" t="s">
        <v>48</v>
      </c>
      <c r="H79" s="402"/>
      <c r="I79" s="391" t="s">
        <v>49</v>
      </c>
      <c r="J79" s="392" t="s">
        <v>50</v>
      </c>
      <c r="K79" s="392" t="s">
        <v>51</v>
      </c>
      <c r="L79" s="393" t="s">
        <v>201</v>
      </c>
      <c r="M79" s="359"/>
      <c r="N79" s="360" t="s">
        <v>137</v>
      </c>
      <c r="O79" s="361" t="s">
        <v>53</v>
      </c>
      <c r="P79" s="361" t="s">
        <v>54</v>
      </c>
      <c r="Q79" s="361" t="s">
        <v>55</v>
      </c>
      <c r="R79" s="285" t="s">
        <v>144</v>
      </c>
      <c r="S79" s="285" t="s">
        <v>145</v>
      </c>
      <c r="T79" s="361" t="s">
        <v>57</v>
      </c>
      <c r="U79" s="361" t="s">
        <v>141</v>
      </c>
      <c r="V79" s="361" t="s">
        <v>58</v>
      </c>
      <c r="W79" s="361" t="s">
        <v>59</v>
      </c>
      <c r="X79" s="361" t="s">
        <v>142</v>
      </c>
      <c r="Y79" s="361" t="s">
        <v>61</v>
      </c>
      <c r="Z79" s="361" t="s">
        <v>62</v>
      </c>
      <c r="AA79" s="361" t="s">
        <v>63</v>
      </c>
      <c r="AB79" s="361" t="s">
        <v>64</v>
      </c>
      <c r="AC79" s="361" t="s">
        <v>65</v>
      </c>
      <c r="AD79" s="361" t="s">
        <v>66</v>
      </c>
      <c r="AE79" s="362" t="s">
        <v>67</v>
      </c>
      <c r="AF79" s="363"/>
      <c r="AG79" s="360" t="s">
        <v>43</v>
      </c>
      <c r="AH79" s="285" t="s">
        <v>144</v>
      </c>
      <c r="AI79" s="285" t="s">
        <v>527</v>
      </c>
      <c r="AJ79" s="361" t="s">
        <v>528</v>
      </c>
      <c r="AK79" s="361" t="s">
        <v>529</v>
      </c>
      <c r="AL79" s="361" t="s">
        <v>530</v>
      </c>
      <c r="AM79" s="364" t="s">
        <v>531</v>
      </c>
      <c r="AN79" s="462"/>
      <c r="AO79" s="360" t="s">
        <v>532</v>
      </c>
      <c r="AP79" s="361" t="s">
        <v>533</v>
      </c>
      <c r="AQ79" s="361" t="s">
        <v>534</v>
      </c>
      <c r="AR79" s="361" t="s">
        <v>535</v>
      </c>
      <c r="AS79" s="364" t="s">
        <v>536</v>
      </c>
      <c r="AT79" s="462"/>
      <c r="AU79" s="462"/>
      <c r="AV79" s="85" t="s">
        <v>43</v>
      </c>
      <c r="AW79" s="86" t="s">
        <v>73</v>
      </c>
      <c r="AX79" s="86" t="s">
        <v>74</v>
      </c>
      <c r="AY79" s="86" t="s">
        <v>75</v>
      </c>
      <c r="AZ79" s="86" t="s">
        <v>76</v>
      </c>
      <c r="BA79" s="86" t="s">
        <v>77</v>
      </c>
      <c r="BB79" s="86" t="s">
        <v>78</v>
      </c>
      <c r="BC79" s="86" t="s">
        <v>79</v>
      </c>
      <c r="BD79" s="86" t="s">
        <v>80</v>
      </c>
      <c r="BE79" s="86" t="s">
        <v>81</v>
      </c>
      <c r="BF79" s="87" t="s">
        <v>82</v>
      </c>
      <c r="BG79" s="365"/>
      <c r="BH79" s="85" t="s">
        <v>43</v>
      </c>
      <c r="BI79" s="89" t="s">
        <v>73</v>
      </c>
      <c r="BJ79" s="86" t="s">
        <v>74</v>
      </c>
      <c r="BK79" s="86" t="s">
        <v>75</v>
      </c>
      <c r="BL79" s="86" t="s">
        <v>80</v>
      </c>
      <c r="BM79" s="86" t="s">
        <v>81</v>
      </c>
      <c r="BN79" s="365"/>
      <c r="BO79" s="365"/>
    </row>
    <row r="80" spans="1:67" ht="15.75" thickBot="1" x14ac:dyDescent="0.3">
      <c r="A80" s="366"/>
      <c r="B80" s="367"/>
      <c r="C80" s="394"/>
      <c r="D80" s="369"/>
      <c r="E80" s="369"/>
      <c r="F80" s="369"/>
      <c r="G80" s="395"/>
      <c r="H80" s="403"/>
      <c r="I80" s="368"/>
      <c r="J80" s="369"/>
      <c r="K80" s="369"/>
      <c r="L80" s="395"/>
      <c r="M80" s="370"/>
      <c r="N80" s="371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372"/>
      <c r="AF80" s="348"/>
      <c r="AG80" s="371"/>
      <c r="AH80" s="404"/>
      <c r="AI80" s="404"/>
      <c r="AJ80" s="404"/>
      <c r="AK80" s="404"/>
      <c r="AL80" s="404"/>
      <c r="AM80" s="373"/>
      <c r="AN80" s="462"/>
      <c r="AO80" s="360"/>
      <c r="AP80" s="361"/>
      <c r="AQ80" s="361"/>
      <c r="AR80" s="361"/>
      <c r="AS80" s="364"/>
      <c r="AT80" s="462"/>
      <c r="AU80" s="462"/>
      <c r="AV80" s="102"/>
      <c r="AW80" s="103"/>
      <c r="AX80" s="103"/>
      <c r="AY80" s="103"/>
      <c r="AZ80" s="103"/>
      <c r="BA80" s="103"/>
      <c r="BB80" s="103"/>
      <c r="BC80" s="103"/>
      <c r="BD80" s="103"/>
      <c r="BE80" s="103"/>
      <c r="BF80" s="104"/>
      <c r="BG80" s="105"/>
      <c r="BH80" s="102"/>
      <c r="BI80" s="106"/>
      <c r="BJ80" s="103"/>
      <c r="BK80" s="103"/>
      <c r="BL80" s="103"/>
      <c r="BM80" s="103"/>
      <c r="BN80" s="378"/>
      <c r="BO80" s="378" t="s">
        <v>537</v>
      </c>
    </row>
    <row r="81" spans="1:67" x14ac:dyDescent="0.25">
      <c r="A81" s="405">
        <v>430</v>
      </c>
      <c r="B81" s="406" t="s">
        <v>83</v>
      </c>
      <c r="C81" s="288">
        <v>966</v>
      </c>
      <c r="D81" s="289" t="s">
        <v>84</v>
      </c>
      <c r="E81" s="289"/>
      <c r="F81" s="289">
        <v>0</v>
      </c>
      <c r="G81" s="290">
        <v>966</v>
      </c>
      <c r="H81" s="410"/>
      <c r="I81" s="396">
        <v>13920276</v>
      </c>
      <c r="J81" s="411">
        <v>0</v>
      </c>
      <c r="K81" s="411">
        <v>906108</v>
      </c>
      <c r="L81" s="397">
        <v>14826384</v>
      </c>
      <c r="M81" s="411"/>
      <c r="N81" s="374">
        <v>430</v>
      </c>
      <c r="O81" s="291">
        <v>966</v>
      </c>
      <c r="P81" s="291">
        <v>0</v>
      </c>
      <c r="Q81" s="291">
        <v>0</v>
      </c>
      <c r="R81" s="291">
        <v>0</v>
      </c>
      <c r="S81" s="291">
        <v>0</v>
      </c>
      <c r="T81" s="292">
        <v>13920276</v>
      </c>
      <c r="U81" s="292">
        <v>0</v>
      </c>
      <c r="V81" s="292">
        <v>0</v>
      </c>
      <c r="W81" s="292">
        <v>13920276</v>
      </c>
      <c r="X81" s="292">
        <v>0</v>
      </c>
      <c r="Y81" s="292">
        <v>906108</v>
      </c>
      <c r="Z81" s="292">
        <v>14826384</v>
      </c>
      <c r="AA81" s="292">
        <v>0</v>
      </c>
      <c r="AB81" s="292">
        <v>0</v>
      </c>
      <c r="AC81" s="292">
        <v>0</v>
      </c>
      <c r="AD81" s="292">
        <v>0</v>
      </c>
      <c r="AE81" s="119">
        <v>14826384</v>
      </c>
      <c r="AF81" s="375"/>
      <c r="AG81" s="293">
        <v>430</v>
      </c>
      <c r="AH81" s="375">
        <v>0</v>
      </c>
      <c r="AI81" s="375">
        <v>0</v>
      </c>
      <c r="AJ81" s="414">
        <v>0</v>
      </c>
      <c r="AK81" s="414">
        <v>0</v>
      </c>
      <c r="AL81" s="414">
        <v>0</v>
      </c>
      <c r="AM81" s="377">
        <v>0</v>
      </c>
      <c r="AN81" s="461"/>
      <c r="AO81" s="466">
        <v>0</v>
      </c>
      <c r="AP81" s="467">
        <v>0</v>
      </c>
      <c r="AQ81" s="467">
        <v>0</v>
      </c>
      <c r="AR81" s="467">
        <v>0</v>
      </c>
      <c r="AS81" s="468">
        <v>0</v>
      </c>
      <c r="AT81" s="462"/>
      <c r="AU81" s="462"/>
      <c r="AV81" s="240">
        <v>430</v>
      </c>
      <c r="AW81" s="241"/>
      <c r="AX81" s="241"/>
      <c r="AY81" s="241"/>
      <c r="AZ81" s="241"/>
      <c r="BA81" s="242">
        <v>0</v>
      </c>
      <c r="BB81" s="241"/>
      <c r="BC81" s="241"/>
      <c r="BD81" s="241"/>
      <c r="BE81" s="242">
        <v>0</v>
      </c>
      <c r="BF81" s="128">
        <v>0</v>
      </c>
      <c r="BG81" s="378"/>
      <c r="BH81" s="240">
        <v>430</v>
      </c>
      <c r="BI81" s="160"/>
      <c r="BJ81" s="243"/>
      <c r="BK81" s="243"/>
      <c r="BL81" s="243"/>
      <c r="BM81" s="242">
        <v>0</v>
      </c>
      <c r="BN81" s="378"/>
      <c r="BO81" s="378"/>
    </row>
    <row r="82" spans="1:67" ht="15.75" thickBot="1" x14ac:dyDescent="0.3">
      <c r="A82" s="405"/>
      <c r="B82" s="406"/>
      <c r="C82" s="288"/>
      <c r="D82" s="289"/>
      <c r="E82" s="289"/>
      <c r="F82" s="289"/>
      <c r="G82" s="290"/>
      <c r="H82" s="410"/>
      <c r="I82" s="396"/>
      <c r="J82" s="411"/>
      <c r="K82" s="411"/>
      <c r="L82" s="397"/>
      <c r="M82" s="411"/>
      <c r="N82" s="374"/>
      <c r="O82" s="291"/>
      <c r="P82" s="291"/>
      <c r="Q82" s="291"/>
      <c r="R82" s="291"/>
      <c r="S82" s="291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119"/>
      <c r="AF82" s="348"/>
      <c r="AG82" s="376"/>
      <c r="AH82" s="375"/>
      <c r="AI82" s="375"/>
      <c r="AJ82" s="375"/>
      <c r="AK82" s="375"/>
      <c r="AL82" s="375"/>
      <c r="AM82" s="377"/>
      <c r="AN82" s="461"/>
      <c r="AO82" s="466"/>
      <c r="AP82" s="467"/>
      <c r="AQ82" s="467"/>
      <c r="AR82" s="467"/>
      <c r="AS82" s="468"/>
      <c r="AT82" s="462"/>
      <c r="AU82" s="462"/>
      <c r="AV82" s="240"/>
      <c r="AW82" s="241"/>
      <c r="AX82" s="241"/>
      <c r="AY82" s="241"/>
      <c r="AZ82" s="241"/>
      <c r="BA82" s="242"/>
      <c r="BB82" s="241"/>
      <c r="BC82" s="241"/>
      <c r="BD82" s="241"/>
      <c r="BE82" s="242"/>
      <c r="BF82" s="128"/>
      <c r="BG82" s="378"/>
      <c r="BH82" s="240"/>
      <c r="BI82" s="160"/>
      <c r="BJ82" s="241"/>
      <c r="BK82" s="241"/>
      <c r="BL82" s="241"/>
      <c r="BM82" s="242"/>
      <c r="BN82" s="378"/>
      <c r="BO82" s="378"/>
    </row>
    <row r="83" spans="1:67" x14ac:dyDescent="0.25">
      <c r="A83" s="294">
        <v>9999</v>
      </c>
      <c r="B83" s="295" t="s">
        <v>202</v>
      </c>
      <c r="C83" s="296">
        <v>46498</v>
      </c>
      <c r="D83" s="297">
        <v>295</v>
      </c>
      <c r="E83" s="297">
        <v>0</v>
      </c>
      <c r="F83" s="297">
        <v>216.59007862136599</v>
      </c>
      <c r="G83" s="298">
        <v>46000</v>
      </c>
      <c r="H83" s="299"/>
      <c r="I83" s="300">
        <v>700709139</v>
      </c>
      <c r="J83" s="301">
        <v>4005835</v>
      </c>
      <c r="K83" s="301">
        <v>42871748</v>
      </c>
      <c r="L83" s="302">
        <v>747586722</v>
      </c>
      <c r="M83" s="303"/>
      <c r="N83" s="304">
        <v>9999</v>
      </c>
      <c r="O83" s="305">
        <v>46000</v>
      </c>
      <c r="P83" s="305">
        <v>295</v>
      </c>
      <c r="Q83" s="305">
        <v>0</v>
      </c>
      <c r="R83" s="305">
        <v>1920</v>
      </c>
      <c r="S83" s="305">
        <v>216.59007862136599</v>
      </c>
      <c r="T83" s="306">
        <v>700709139</v>
      </c>
      <c r="U83" s="306">
        <v>3593036</v>
      </c>
      <c r="V83" s="306">
        <v>0</v>
      </c>
      <c r="W83" s="306">
        <v>697116103</v>
      </c>
      <c r="X83" s="306">
        <v>0</v>
      </c>
      <c r="Y83" s="306">
        <v>42668556</v>
      </c>
      <c r="Z83" s="306">
        <v>739784659</v>
      </c>
      <c r="AA83" s="306">
        <v>3593036</v>
      </c>
      <c r="AB83" s="306">
        <v>0</v>
      </c>
      <c r="AC83" s="306">
        <v>203192</v>
      </c>
      <c r="AD83" s="306">
        <v>3796228</v>
      </c>
      <c r="AE83" s="307">
        <v>743580887</v>
      </c>
      <c r="AF83" s="308"/>
      <c r="AG83" s="304">
        <v>9999</v>
      </c>
      <c r="AH83" s="309">
        <v>1920</v>
      </c>
      <c r="AI83" s="309">
        <v>216.59007862136599</v>
      </c>
      <c r="AJ83" s="310">
        <v>3593036</v>
      </c>
      <c r="AK83" s="310">
        <v>0</v>
      </c>
      <c r="AL83" s="310">
        <v>203192</v>
      </c>
      <c r="AM83" s="311">
        <v>3796228</v>
      </c>
      <c r="AN83" s="461"/>
      <c r="AO83" s="469">
        <v>0</v>
      </c>
      <c r="AP83" s="470">
        <v>0</v>
      </c>
      <c r="AQ83" s="470">
        <v>0</v>
      </c>
      <c r="AR83" s="470">
        <v>0</v>
      </c>
      <c r="AS83" s="471">
        <v>0</v>
      </c>
      <c r="AT83" s="462"/>
      <c r="AU83" s="462"/>
      <c r="AV83" s="313">
        <v>999</v>
      </c>
      <c r="AW83" s="314">
        <v>0</v>
      </c>
      <c r="AX83" s="315">
        <v>0</v>
      </c>
      <c r="AY83" s="315">
        <v>0</v>
      </c>
      <c r="AZ83" s="315">
        <v>0</v>
      </c>
      <c r="BA83" s="315">
        <v>0</v>
      </c>
      <c r="BB83" s="316">
        <v>0</v>
      </c>
      <c r="BC83" s="316">
        <v>0</v>
      </c>
      <c r="BD83" s="316">
        <v>0</v>
      </c>
      <c r="BE83" s="316">
        <v>0</v>
      </c>
      <c r="BF83" s="317">
        <v>0</v>
      </c>
      <c r="BG83" s="318"/>
      <c r="BH83" s="313">
        <v>9999</v>
      </c>
      <c r="BI83" s="319">
        <v>0</v>
      </c>
      <c r="BJ83" s="315">
        <v>0</v>
      </c>
      <c r="BK83" s="315">
        <v>0</v>
      </c>
      <c r="BL83" s="315">
        <v>0</v>
      </c>
      <c r="BM83" s="316">
        <v>0</v>
      </c>
      <c r="BN83" s="318"/>
      <c r="BO83" s="318"/>
    </row>
    <row r="84" spans="1:67" x14ac:dyDescent="0.25">
      <c r="J84" s="345"/>
      <c r="K84" s="381"/>
      <c r="L84" s="381"/>
    </row>
    <row r="85" spans="1:67" x14ac:dyDescent="0.25">
      <c r="J85" s="345"/>
      <c r="K85" s="381"/>
      <c r="L85" s="381">
        <f>+L81-7418720</f>
        <v>7407664</v>
      </c>
    </row>
    <row r="86" spans="1:67" x14ac:dyDescent="0.25">
      <c r="J86" s="345"/>
      <c r="K86" s="381"/>
      <c r="L86" s="381">
        <f>+L85/6</f>
        <v>1234610.6666666667</v>
      </c>
    </row>
    <row r="87" spans="1:67" x14ac:dyDescent="0.25">
      <c r="J87" s="345"/>
      <c r="K87" s="381"/>
      <c r="L87" s="381"/>
    </row>
    <row r="89" spans="1:67" x14ac:dyDescent="0.25">
      <c r="K89" s="417"/>
      <c r="L89" s="417"/>
    </row>
    <row r="91" spans="1:67" x14ac:dyDescent="0.25">
      <c r="L91" s="417">
        <f>+L81/966</f>
        <v>15348.223602484471</v>
      </c>
    </row>
  </sheetData>
  <phoneticPr fontId="67" type="noConversion"/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DAEE-6A64-46F6-8038-74380D196DB6}">
  <dimension ref="A1:E30"/>
  <sheetViews>
    <sheetView workbookViewId="0">
      <selection activeCell="B24" sqref="B24"/>
    </sheetView>
  </sheetViews>
  <sheetFormatPr defaultColWidth="9.140625" defaultRowHeight="15.75" x14ac:dyDescent="0.25"/>
  <cols>
    <col min="1" max="1" width="23.140625" style="328" customWidth="1"/>
    <col min="2" max="2" width="47" style="329" bestFit="1" customWidth="1"/>
    <col min="3" max="3" width="14.42578125" style="328" bestFit="1" customWidth="1"/>
    <col min="4" max="4" width="82.7109375" style="328" bestFit="1" customWidth="1"/>
    <col min="5" max="5" width="10.28515625" style="328" bestFit="1" customWidth="1"/>
    <col min="6" max="7" width="18" style="328" bestFit="1" customWidth="1"/>
    <col min="8" max="16384" width="9.140625" style="328"/>
  </cols>
  <sheetData>
    <row r="1" spans="1:5" x14ac:dyDescent="0.25">
      <c r="A1" s="328" t="s">
        <v>246</v>
      </c>
    </row>
    <row r="2" spans="1:5" x14ac:dyDescent="0.25">
      <c r="A2" s="328" t="s">
        <v>247</v>
      </c>
    </row>
    <row r="4" spans="1:5" s="333" customFormat="1" ht="11.25" x14ac:dyDescent="0.2">
      <c r="A4" s="330" t="s">
        <v>248</v>
      </c>
      <c r="B4" s="331"/>
      <c r="C4" s="332"/>
    </row>
    <row r="5" spans="1:5" s="333" customFormat="1" ht="11.25" x14ac:dyDescent="0.2">
      <c r="A5" s="330"/>
      <c r="B5" s="331" t="s">
        <v>249</v>
      </c>
      <c r="C5" s="342">
        <v>10000</v>
      </c>
      <c r="E5" s="333" t="s">
        <v>250</v>
      </c>
    </row>
    <row r="6" spans="1:5" s="333" customFormat="1" ht="11.25" x14ac:dyDescent="0.2">
      <c r="A6" s="330"/>
      <c r="B6" s="331" t="s">
        <v>251</v>
      </c>
      <c r="C6" s="332">
        <v>102000</v>
      </c>
      <c r="D6" s="333" t="s">
        <v>252</v>
      </c>
    </row>
    <row r="7" spans="1:5" s="333" customFormat="1" ht="11.25" x14ac:dyDescent="0.2">
      <c r="A7" s="330"/>
      <c r="B7" s="331" t="s">
        <v>253</v>
      </c>
      <c r="C7" s="342">
        <v>26829.14</v>
      </c>
    </row>
    <row r="8" spans="1:5" s="333" customFormat="1" ht="11.25" x14ac:dyDescent="0.2">
      <c r="A8" s="330"/>
      <c r="B8" s="331" t="s">
        <v>254</v>
      </c>
      <c r="C8" s="332"/>
      <c r="D8" s="333" t="s">
        <v>255</v>
      </c>
    </row>
    <row r="9" spans="1:5" s="333" customFormat="1" ht="11.25" x14ac:dyDescent="0.2">
      <c r="A9" s="330"/>
      <c r="B9" s="331" t="s">
        <v>256</v>
      </c>
      <c r="C9" s="342">
        <v>53000</v>
      </c>
      <c r="D9" s="333" t="s">
        <v>257</v>
      </c>
    </row>
    <row r="10" spans="1:5" s="333" customFormat="1" ht="11.25" x14ac:dyDescent="0.2">
      <c r="A10" s="330"/>
      <c r="B10" s="331" t="s">
        <v>258</v>
      </c>
      <c r="C10" s="342">
        <v>28000</v>
      </c>
      <c r="D10" s="333" t="s">
        <v>259</v>
      </c>
    </row>
    <row r="11" spans="1:5" s="333" customFormat="1" ht="11.25" x14ac:dyDescent="0.2">
      <c r="A11" s="330"/>
      <c r="B11" s="331" t="s">
        <v>260</v>
      </c>
      <c r="C11" s="342">
        <v>26000</v>
      </c>
      <c r="D11" s="333" t="s">
        <v>261</v>
      </c>
    </row>
    <row r="12" spans="1:5" s="333" customFormat="1" ht="11.25" x14ac:dyDescent="0.2">
      <c r="A12" s="330"/>
      <c r="B12" s="331" t="s">
        <v>262</v>
      </c>
      <c r="C12" s="332">
        <v>0</v>
      </c>
      <c r="D12" s="333" t="s">
        <v>263</v>
      </c>
    </row>
    <row r="13" spans="1:5" s="333" customFormat="1" ht="11.25" x14ac:dyDescent="0.2">
      <c r="A13" s="334" t="s">
        <v>264</v>
      </c>
      <c r="C13" s="335">
        <f>SUM(C5:C12)</f>
        <v>245829.14</v>
      </c>
    </row>
    <row r="14" spans="1:5" s="333" customFormat="1" ht="11.25" x14ac:dyDescent="0.2">
      <c r="A14" s="336"/>
      <c r="B14" s="334"/>
      <c r="C14" s="337"/>
    </row>
    <row r="15" spans="1:5" s="333" customFormat="1" ht="11.25" x14ac:dyDescent="0.2">
      <c r="A15" s="336"/>
      <c r="B15" s="334"/>
      <c r="C15" s="337"/>
    </row>
    <row r="16" spans="1:5" s="333" customFormat="1" ht="11.25" x14ac:dyDescent="0.2">
      <c r="A16" s="336"/>
      <c r="B16" s="334"/>
      <c r="C16" s="337"/>
    </row>
    <row r="17" spans="1:3" x14ac:dyDescent="0.25">
      <c r="A17" s="330" t="s">
        <v>19</v>
      </c>
      <c r="B17" s="338"/>
    </row>
    <row r="18" spans="1:3" x14ac:dyDescent="0.25">
      <c r="B18" s="331"/>
      <c r="C18" s="332"/>
    </row>
    <row r="19" spans="1:3" x14ac:dyDescent="0.25">
      <c r="B19" s="331" t="s">
        <v>265</v>
      </c>
      <c r="C19" s="342">
        <v>10500</v>
      </c>
    </row>
    <row r="20" spans="1:3" x14ac:dyDescent="0.25">
      <c r="B20" s="331" t="s">
        <v>266</v>
      </c>
      <c r="C20" s="332">
        <v>6000</v>
      </c>
    </row>
    <row r="21" spans="1:3" x14ac:dyDescent="0.25">
      <c r="B21" s="331" t="s">
        <v>267</v>
      </c>
      <c r="C21" s="332">
        <v>20000</v>
      </c>
    </row>
    <row r="22" spans="1:3" x14ac:dyDescent="0.25">
      <c r="A22" s="334" t="s">
        <v>268</v>
      </c>
      <c r="C22" s="335">
        <f>SUM(C18:C21)</f>
        <v>36500</v>
      </c>
    </row>
    <row r="23" spans="1:3" x14ac:dyDescent="0.25">
      <c r="C23" s="332"/>
    </row>
    <row r="24" spans="1:3" x14ac:dyDescent="0.25">
      <c r="C24" s="335">
        <f>+C13+C22</f>
        <v>282329.14</v>
      </c>
    </row>
    <row r="30" spans="1:3" x14ac:dyDescent="0.25">
      <c r="B30" s="343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CB18-9EAC-4335-85B2-E37B1522550E}">
  <dimension ref="A1:AC35"/>
  <sheetViews>
    <sheetView workbookViewId="0">
      <selection activeCell="Q20" sqref="Q20"/>
    </sheetView>
  </sheetViews>
  <sheetFormatPr defaultColWidth="9.140625" defaultRowHeight="15" x14ac:dyDescent="0.25"/>
  <cols>
    <col min="1" max="3" width="3" style="258" customWidth="1"/>
    <col min="4" max="4" width="33.42578125" style="258" customWidth="1"/>
    <col min="5" max="5" width="10" style="263" bestFit="1" customWidth="1"/>
    <col min="6" max="6" width="2.28515625" style="263" customWidth="1"/>
    <col min="7" max="7" width="10.85546875" style="263" bestFit="1" customWidth="1"/>
    <col min="8" max="8" width="2.28515625" style="263" customWidth="1"/>
    <col min="9" max="9" width="10.7109375" style="263" bestFit="1" customWidth="1"/>
    <col min="10" max="10" width="2.28515625" style="263" customWidth="1"/>
    <col min="11" max="11" width="10.28515625" style="263" bestFit="1" customWidth="1"/>
    <col min="12" max="12" width="2.28515625" style="263" customWidth="1"/>
    <col min="13" max="13" width="10.5703125" style="263" bestFit="1" customWidth="1"/>
    <col min="14" max="14" width="2.28515625" style="263" customWidth="1"/>
    <col min="15" max="15" width="10.5703125" style="263" bestFit="1" customWidth="1"/>
    <col min="16" max="16" width="2.28515625" style="263" customWidth="1"/>
    <col min="17" max="17" width="10.42578125" style="263" bestFit="1" customWidth="1"/>
    <col min="18" max="18" width="2.28515625" style="263" customWidth="1"/>
    <col min="19" max="19" width="10.5703125" style="263" bestFit="1" customWidth="1"/>
    <col min="20" max="20" width="2.28515625" style="263" customWidth="1"/>
    <col min="21" max="21" width="10.7109375" style="263" bestFit="1" customWidth="1"/>
    <col min="22" max="22" width="2.28515625" style="263" customWidth="1"/>
    <col min="23" max="23" width="10.5703125" style="263" bestFit="1" customWidth="1"/>
    <col min="24" max="24" width="2.28515625" style="263" customWidth="1"/>
    <col min="25" max="25" width="10.85546875" style="263" bestFit="1" customWidth="1"/>
    <col min="26" max="26" width="2.28515625" style="263" customWidth="1"/>
    <col min="27" max="27" width="10.5703125" style="263" bestFit="1" customWidth="1"/>
    <col min="28" max="28" width="2.28515625" style="263" customWidth="1"/>
    <col min="29" max="29" width="16.85546875" style="263" bestFit="1" customWidth="1"/>
    <col min="30" max="16384" width="9.140625" style="263"/>
  </cols>
  <sheetData>
    <row r="1" spans="1:29" ht="15.75" thickBot="1" x14ac:dyDescent="0.3">
      <c r="A1" s="264"/>
      <c r="B1" s="264"/>
      <c r="C1" s="264"/>
      <c r="D1" s="264"/>
      <c r="E1" s="321"/>
      <c r="F1" s="322"/>
      <c r="G1" s="321"/>
      <c r="H1" s="322"/>
      <c r="I1" s="321"/>
      <c r="J1" s="322"/>
      <c r="K1" s="321"/>
      <c r="L1" s="322"/>
      <c r="M1" s="321"/>
      <c r="N1" s="322"/>
      <c r="O1" s="321"/>
      <c r="P1" s="322"/>
      <c r="Q1" s="321"/>
      <c r="R1" s="322"/>
      <c r="S1" s="321"/>
      <c r="T1" s="322"/>
      <c r="U1" s="321"/>
      <c r="V1" s="322"/>
      <c r="W1" s="321"/>
      <c r="X1" s="322"/>
      <c r="Y1" s="321"/>
      <c r="Z1" s="322"/>
      <c r="AA1" s="321"/>
      <c r="AB1" s="322"/>
      <c r="AC1" s="323" t="s">
        <v>203</v>
      </c>
    </row>
    <row r="2" spans="1:29" s="269" customFormat="1" ht="16.5" thickTop="1" thickBot="1" x14ac:dyDescent="0.3">
      <c r="A2" s="268"/>
      <c r="B2" s="268"/>
      <c r="C2" s="268"/>
      <c r="D2" s="268"/>
      <c r="E2" s="324" t="s">
        <v>204</v>
      </c>
      <c r="F2" s="325"/>
      <c r="G2" s="324" t="s">
        <v>205</v>
      </c>
      <c r="H2" s="325"/>
      <c r="I2" s="324" t="s">
        <v>206</v>
      </c>
      <c r="J2" s="325"/>
      <c r="K2" s="324" t="s">
        <v>207</v>
      </c>
      <c r="L2" s="325"/>
      <c r="M2" s="324" t="s">
        <v>208</v>
      </c>
      <c r="N2" s="325"/>
      <c r="O2" s="324" t="s">
        <v>209</v>
      </c>
      <c r="P2" s="325"/>
      <c r="Q2" s="324" t="s">
        <v>210</v>
      </c>
      <c r="R2" s="325"/>
      <c r="S2" s="324" t="s">
        <v>211</v>
      </c>
      <c r="T2" s="325"/>
      <c r="U2" s="324" t="s">
        <v>212</v>
      </c>
      <c r="V2" s="325"/>
      <c r="W2" s="324" t="s">
        <v>213</v>
      </c>
      <c r="X2" s="325"/>
      <c r="Y2" s="324" t="s">
        <v>214</v>
      </c>
      <c r="Z2" s="325"/>
      <c r="AA2" s="324" t="s">
        <v>215</v>
      </c>
      <c r="AB2" s="325"/>
      <c r="AC2" s="324" t="s">
        <v>216</v>
      </c>
    </row>
    <row r="3" spans="1:29" ht="15.75" thickTop="1" x14ac:dyDescent="0.25">
      <c r="A3" s="264"/>
      <c r="B3" s="264"/>
      <c r="C3" s="264" t="s">
        <v>217</v>
      </c>
      <c r="D3" s="264"/>
      <c r="E3" s="265"/>
      <c r="F3" s="326"/>
      <c r="G3" s="265"/>
      <c r="H3" s="326"/>
      <c r="I3" s="265"/>
      <c r="J3" s="326"/>
      <c r="K3" s="265"/>
      <c r="L3" s="326"/>
      <c r="M3" s="265"/>
      <c r="N3" s="326"/>
      <c r="O3" s="265"/>
      <c r="P3" s="326"/>
      <c r="Q3" s="265"/>
      <c r="R3" s="326"/>
      <c r="S3" s="265"/>
      <c r="T3" s="326"/>
      <c r="U3" s="265"/>
      <c r="V3" s="326"/>
      <c r="W3" s="265"/>
      <c r="X3" s="326"/>
      <c r="Y3" s="265"/>
      <c r="Z3" s="326"/>
      <c r="AA3" s="265"/>
      <c r="AB3" s="326"/>
      <c r="AC3" s="265"/>
    </row>
    <row r="4" spans="1:29" x14ac:dyDescent="0.25">
      <c r="A4" s="264"/>
      <c r="B4" s="264"/>
      <c r="C4" s="264"/>
      <c r="D4" s="264" t="s">
        <v>218</v>
      </c>
      <c r="E4" s="265">
        <v>1188833</v>
      </c>
      <c r="F4" s="326"/>
      <c r="G4" s="265">
        <v>1188833</v>
      </c>
      <c r="H4" s="326"/>
      <c r="I4" s="265">
        <v>1188833</v>
      </c>
      <c r="J4" s="326"/>
      <c r="K4" s="265">
        <v>1188833</v>
      </c>
      <c r="L4" s="326"/>
      <c r="M4" s="265">
        <v>1188833</v>
      </c>
      <c r="N4" s="326"/>
      <c r="O4" s="265">
        <v>1188833</v>
      </c>
      <c r="P4" s="326"/>
      <c r="Q4" s="265">
        <v>1188833</v>
      </c>
      <c r="R4" s="326"/>
      <c r="S4" s="265">
        <v>1188833</v>
      </c>
      <c r="T4" s="326"/>
      <c r="U4" s="265">
        <v>1188834</v>
      </c>
      <c r="V4" s="326"/>
      <c r="W4" s="265">
        <v>1188834</v>
      </c>
      <c r="X4" s="326"/>
      <c r="Y4" s="265">
        <v>1188834</v>
      </c>
      <c r="Z4" s="326"/>
      <c r="AA4" s="265">
        <v>1188834</v>
      </c>
      <c r="AB4" s="326"/>
      <c r="AC4" s="265">
        <f t="shared" ref="AC4:AC14" si="0">ROUND(SUM(E4:AA4),5)</f>
        <v>14266000</v>
      </c>
    </row>
    <row r="5" spans="1:29" x14ac:dyDescent="0.25">
      <c r="A5" s="264"/>
      <c r="B5" s="264"/>
      <c r="C5" s="264"/>
      <c r="D5" s="264" t="s">
        <v>219</v>
      </c>
      <c r="E5" s="265">
        <v>20000</v>
      </c>
      <c r="F5" s="326"/>
      <c r="G5" s="265">
        <v>0</v>
      </c>
      <c r="H5" s="326"/>
      <c r="I5" s="265">
        <v>23000</v>
      </c>
      <c r="J5" s="326"/>
      <c r="K5" s="265">
        <v>23000</v>
      </c>
      <c r="L5" s="326"/>
      <c r="M5" s="265">
        <v>23000</v>
      </c>
      <c r="N5" s="326"/>
      <c r="O5" s="265">
        <v>23000</v>
      </c>
      <c r="P5" s="326"/>
      <c r="Q5" s="265">
        <v>23000</v>
      </c>
      <c r="R5" s="326"/>
      <c r="S5" s="265">
        <v>23000</v>
      </c>
      <c r="T5" s="326"/>
      <c r="U5" s="265">
        <v>23000</v>
      </c>
      <c r="V5" s="326"/>
      <c r="W5" s="265">
        <v>23000</v>
      </c>
      <c r="X5" s="326"/>
      <c r="Y5" s="265">
        <v>23000</v>
      </c>
      <c r="Z5" s="326"/>
      <c r="AA5" s="265">
        <v>23000</v>
      </c>
      <c r="AB5" s="326"/>
      <c r="AC5" s="265">
        <f t="shared" si="0"/>
        <v>250000</v>
      </c>
    </row>
    <row r="6" spans="1:29" x14ac:dyDescent="0.25">
      <c r="A6" s="264"/>
      <c r="B6" s="264"/>
      <c r="C6" s="264"/>
      <c r="D6" s="264" t="s">
        <v>220</v>
      </c>
      <c r="E6" s="265">
        <v>1250</v>
      </c>
      <c r="F6" s="326"/>
      <c r="G6" s="265">
        <v>1250</v>
      </c>
      <c r="H6" s="326"/>
      <c r="I6" s="265">
        <v>1250</v>
      </c>
      <c r="J6" s="326"/>
      <c r="K6" s="265">
        <v>1250</v>
      </c>
      <c r="L6" s="326"/>
      <c r="M6" s="265">
        <v>1250</v>
      </c>
      <c r="N6" s="326"/>
      <c r="O6" s="265">
        <v>1250</v>
      </c>
      <c r="P6" s="326"/>
      <c r="Q6" s="265">
        <v>1250</v>
      </c>
      <c r="R6" s="326"/>
      <c r="S6" s="265">
        <v>1250</v>
      </c>
      <c r="T6" s="326"/>
      <c r="U6" s="265">
        <v>1250</v>
      </c>
      <c r="V6" s="326"/>
      <c r="W6" s="265">
        <v>1250</v>
      </c>
      <c r="X6" s="326"/>
      <c r="Y6" s="265">
        <v>1250</v>
      </c>
      <c r="Z6" s="326"/>
      <c r="AA6" s="265">
        <v>1250</v>
      </c>
      <c r="AB6" s="326"/>
      <c r="AC6" s="265">
        <f t="shared" si="0"/>
        <v>15000</v>
      </c>
    </row>
    <row r="7" spans="1:29" x14ac:dyDescent="0.25">
      <c r="A7" s="264"/>
      <c r="B7" s="264"/>
      <c r="C7" s="264"/>
      <c r="D7" s="264" t="s">
        <v>221</v>
      </c>
      <c r="E7" s="265">
        <v>2750</v>
      </c>
      <c r="F7" s="326"/>
      <c r="G7" s="265">
        <v>2750</v>
      </c>
      <c r="H7" s="326"/>
      <c r="I7" s="265">
        <v>2750</v>
      </c>
      <c r="J7" s="326"/>
      <c r="K7" s="265">
        <v>2750</v>
      </c>
      <c r="L7" s="326"/>
      <c r="M7" s="265">
        <v>2750</v>
      </c>
      <c r="N7" s="326"/>
      <c r="O7" s="265">
        <v>4250</v>
      </c>
      <c r="P7" s="326"/>
      <c r="Q7" s="265">
        <v>2750</v>
      </c>
      <c r="R7" s="326"/>
      <c r="S7" s="265">
        <v>2750</v>
      </c>
      <c r="T7" s="326"/>
      <c r="U7" s="265">
        <v>2750</v>
      </c>
      <c r="V7" s="326"/>
      <c r="W7" s="265">
        <v>2750</v>
      </c>
      <c r="X7" s="326"/>
      <c r="Y7" s="265">
        <v>4250</v>
      </c>
      <c r="Z7" s="326"/>
      <c r="AA7" s="265">
        <v>2750</v>
      </c>
      <c r="AB7" s="326"/>
      <c r="AC7" s="265">
        <f t="shared" si="0"/>
        <v>36000</v>
      </c>
    </row>
    <row r="8" spans="1:29" x14ac:dyDescent="0.25">
      <c r="A8" s="264"/>
      <c r="B8" s="264"/>
      <c r="C8" s="264"/>
      <c r="D8" s="264" t="s">
        <v>222</v>
      </c>
      <c r="E8" s="265">
        <v>0</v>
      </c>
      <c r="F8" s="326"/>
      <c r="G8" s="265">
        <v>0</v>
      </c>
      <c r="H8" s="326"/>
      <c r="I8" s="265">
        <v>13200</v>
      </c>
      <c r="J8" s="326"/>
      <c r="K8" s="265">
        <v>13200</v>
      </c>
      <c r="L8" s="326"/>
      <c r="M8" s="265">
        <v>13200</v>
      </c>
      <c r="N8" s="326"/>
      <c r="O8" s="265">
        <v>13200</v>
      </c>
      <c r="P8" s="326"/>
      <c r="Q8" s="265">
        <v>13200</v>
      </c>
      <c r="R8" s="326"/>
      <c r="S8" s="265">
        <v>13200</v>
      </c>
      <c r="T8" s="326"/>
      <c r="U8" s="265">
        <v>13200</v>
      </c>
      <c r="V8" s="326"/>
      <c r="W8" s="265">
        <v>13200</v>
      </c>
      <c r="X8" s="326"/>
      <c r="Y8" s="265">
        <v>13200</v>
      </c>
      <c r="Z8" s="326"/>
      <c r="AA8" s="265">
        <v>13200</v>
      </c>
      <c r="AB8" s="326"/>
      <c r="AC8" s="265">
        <f t="shared" si="0"/>
        <v>132000</v>
      </c>
    </row>
    <row r="9" spans="1:29" x14ac:dyDescent="0.25">
      <c r="A9" s="264"/>
      <c r="B9" s="264"/>
      <c r="C9" s="264"/>
      <c r="D9" s="264" t="s">
        <v>223</v>
      </c>
      <c r="E9" s="265">
        <v>19333</v>
      </c>
      <c r="F9" s="326"/>
      <c r="G9" s="265">
        <v>19333</v>
      </c>
      <c r="H9" s="326"/>
      <c r="I9" s="265">
        <v>19333</v>
      </c>
      <c r="J9" s="326"/>
      <c r="K9" s="265">
        <v>19333</v>
      </c>
      <c r="L9" s="326"/>
      <c r="M9" s="265">
        <v>19333</v>
      </c>
      <c r="N9" s="326"/>
      <c r="O9" s="265">
        <v>19333</v>
      </c>
      <c r="P9" s="326"/>
      <c r="Q9" s="265">
        <v>19333</v>
      </c>
      <c r="R9" s="326"/>
      <c r="S9" s="265">
        <v>19333</v>
      </c>
      <c r="T9" s="326"/>
      <c r="U9" s="265">
        <v>19334</v>
      </c>
      <c r="V9" s="326"/>
      <c r="W9" s="265">
        <v>19334</v>
      </c>
      <c r="X9" s="326"/>
      <c r="Y9" s="265">
        <v>19334</v>
      </c>
      <c r="Z9" s="326"/>
      <c r="AA9" s="265">
        <v>19334</v>
      </c>
      <c r="AB9" s="326"/>
      <c r="AC9" s="265">
        <f t="shared" si="0"/>
        <v>232000</v>
      </c>
    </row>
    <row r="10" spans="1:29" x14ac:dyDescent="0.25">
      <c r="A10" s="264"/>
      <c r="B10" s="264"/>
      <c r="C10" s="264"/>
      <c r="D10" s="264" t="s">
        <v>224</v>
      </c>
      <c r="E10" s="265">
        <v>0</v>
      </c>
      <c r="F10" s="326"/>
      <c r="G10" s="265">
        <v>3000</v>
      </c>
      <c r="H10" s="326"/>
      <c r="I10" s="265">
        <v>37560</v>
      </c>
      <c r="J10" s="326"/>
      <c r="K10" s="265">
        <v>71240</v>
      </c>
      <c r="L10" s="326"/>
      <c r="M10" s="265">
        <v>67000</v>
      </c>
      <c r="N10" s="326"/>
      <c r="O10" s="265">
        <v>11000</v>
      </c>
      <c r="P10" s="326"/>
      <c r="Q10" s="265">
        <v>29300</v>
      </c>
      <c r="R10" s="326"/>
      <c r="S10" s="265">
        <v>26200</v>
      </c>
      <c r="T10" s="326"/>
      <c r="U10" s="265">
        <v>9700</v>
      </c>
      <c r="V10" s="326"/>
      <c r="W10" s="265">
        <v>23000</v>
      </c>
      <c r="X10" s="326"/>
      <c r="Y10" s="265">
        <v>7000</v>
      </c>
      <c r="Z10" s="326"/>
      <c r="AA10" s="265">
        <v>19000</v>
      </c>
      <c r="AB10" s="326"/>
      <c r="AC10" s="265">
        <f t="shared" si="0"/>
        <v>304000</v>
      </c>
    </row>
    <row r="11" spans="1:29" x14ac:dyDescent="0.25">
      <c r="A11" s="264"/>
      <c r="B11" s="264"/>
      <c r="C11" s="264"/>
      <c r="D11" s="264" t="s">
        <v>225</v>
      </c>
      <c r="E11" s="265">
        <v>0</v>
      </c>
      <c r="F11" s="326"/>
      <c r="G11" s="265">
        <v>0</v>
      </c>
      <c r="H11" s="326"/>
      <c r="I11" s="265">
        <v>20900</v>
      </c>
      <c r="J11" s="326"/>
      <c r="K11" s="265">
        <v>20900</v>
      </c>
      <c r="L11" s="326"/>
      <c r="M11" s="265">
        <v>20900</v>
      </c>
      <c r="N11" s="326"/>
      <c r="O11" s="265">
        <v>20900</v>
      </c>
      <c r="P11" s="326"/>
      <c r="Q11" s="265">
        <v>20900</v>
      </c>
      <c r="R11" s="326"/>
      <c r="S11" s="265">
        <v>20900</v>
      </c>
      <c r="T11" s="326"/>
      <c r="U11" s="265">
        <v>20900</v>
      </c>
      <c r="V11" s="326"/>
      <c r="W11" s="265">
        <v>20900</v>
      </c>
      <c r="X11" s="326"/>
      <c r="Y11" s="265">
        <v>20900</v>
      </c>
      <c r="Z11" s="326"/>
      <c r="AA11" s="265">
        <v>20900</v>
      </c>
      <c r="AB11" s="326"/>
      <c r="AC11" s="265">
        <f t="shared" si="0"/>
        <v>209000</v>
      </c>
    </row>
    <row r="12" spans="1:29" ht="15.75" thickBot="1" x14ac:dyDescent="0.3">
      <c r="A12" s="264"/>
      <c r="B12" s="264"/>
      <c r="C12" s="264"/>
      <c r="D12" s="264" t="s">
        <v>226</v>
      </c>
      <c r="E12" s="265">
        <v>0</v>
      </c>
      <c r="F12" s="326"/>
      <c r="G12" s="265">
        <v>0</v>
      </c>
      <c r="H12" s="326"/>
      <c r="I12" s="265">
        <v>115000</v>
      </c>
      <c r="J12" s="326"/>
      <c r="K12" s="265">
        <v>0</v>
      </c>
      <c r="L12" s="326"/>
      <c r="M12" s="265">
        <v>0</v>
      </c>
      <c r="N12" s="326"/>
      <c r="O12" s="265">
        <v>0</v>
      </c>
      <c r="P12" s="326"/>
      <c r="Q12" s="265"/>
      <c r="R12" s="326"/>
      <c r="S12" s="265"/>
      <c r="T12" s="326"/>
      <c r="U12" s="265"/>
      <c r="V12" s="326"/>
      <c r="W12" s="265"/>
      <c r="X12" s="326"/>
      <c r="Y12" s="265"/>
      <c r="Z12" s="326"/>
      <c r="AA12" s="265"/>
      <c r="AB12" s="326"/>
      <c r="AC12" s="265">
        <f t="shared" si="0"/>
        <v>115000</v>
      </c>
    </row>
    <row r="13" spans="1:29" ht="15.75" thickBot="1" x14ac:dyDescent="0.3">
      <c r="A13" s="264"/>
      <c r="B13" s="264"/>
      <c r="C13" s="264" t="s">
        <v>11</v>
      </c>
      <c r="D13" s="264"/>
      <c r="E13" s="266">
        <f>ROUND(SUM(E3:E12),5)</f>
        <v>1232166</v>
      </c>
      <c r="F13" s="326"/>
      <c r="G13" s="266">
        <f>ROUND(SUM(G3:G12),5)</f>
        <v>1215166</v>
      </c>
      <c r="H13" s="326"/>
      <c r="I13" s="266">
        <f>ROUND(SUM(I3:I12),5)</f>
        <v>1421826</v>
      </c>
      <c r="J13" s="326"/>
      <c r="K13" s="266">
        <f>ROUND(SUM(K3:K12),5)</f>
        <v>1340506</v>
      </c>
      <c r="L13" s="326"/>
      <c r="M13" s="266">
        <f>ROUND(SUM(M3:M12),5)</f>
        <v>1336266</v>
      </c>
      <c r="N13" s="326"/>
      <c r="O13" s="266">
        <f>ROUND(SUM(O3:O12),5)</f>
        <v>1281766</v>
      </c>
      <c r="P13" s="326"/>
      <c r="Q13" s="266">
        <f>ROUND(SUM(Q3:Q12),5)</f>
        <v>1298566</v>
      </c>
      <c r="R13" s="326"/>
      <c r="S13" s="266">
        <f>ROUND(SUM(S3:S12),5)</f>
        <v>1295466</v>
      </c>
      <c r="T13" s="326"/>
      <c r="U13" s="266">
        <f>ROUND(SUM(U3:U12),5)</f>
        <v>1278968</v>
      </c>
      <c r="V13" s="326"/>
      <c r="W13" s="266">
        <f>ROUND(SUM(W3:W12),5)</f>
        <v>1292268</v>
      </c>
      <c r="X13" s="326"/>
      <c r="Y13" s="266">
        <f>ROUND(SUM(Y3:Y12),5)</f>
        <v>1277768</v>
      </c>
      <c r="Z13" s="326"/>
      <c r="AA13" s="266">
        <f>ROUND(SUM(AA3:AA12),5)</f>
        <v>1288268</v>
      </c>
      <c r="AB13" s="326"/>
      <c r="AC13" s="266">
        <f t="shared" si="0"/>
        <v>15559000</v>
      </c>
    </row>
    <row r="14" spans="1:29" x14ac:dyDescent="0.25">
      <c r="A14" s="264"/>
      <c r="B14" s="264" t="s">
        <v>227</v>
      </c>
      <c r="C14" s="264"/>
      <c r="D14" s="264"/>
      <c r="E14" s="265">
        <f>E13</f>
        <v>1232166</v>
      </c>
      <c r="F14" s="326"/>
      <c r="G14" s="265">
        <f>G13</f>
        <v>1215166</v>
      </c>
      <c r="H14" s="326"/>
      <c r="I14" s="265">
        <f>I13</f>
        <v>1421826</v>
      </c>
      <c r="J14" s="326"/>
      <c r="K14" s="265">
        <f>K13</f>
        <v>1340506</v>
      </c>
      <c r="L14" s="326"/>
      <c r="M14" s="265">
        <f>M13</f>
        <v>1336266</v>
      </c>
      <c r="N14" s="326"/>
      <c r="O14" s="265">
        <f>O13</f>
        <v>1281766</v>
      </c>
      <c r="P14" s="326"/>
      <c r="Q14" s="265">
        <f>Q13</f>
        <v>1298566</v>
      </c>
      <c r="R14" s="326"/>
      <c r="S14" s="265">
        <f>S13</f>
        <v>1295466</v>
      </c>
      <c r="T14" s="326"/>
      <c r="U14" s="265">
        <f>U13</f>
        <v>1278968</v>
      </c>
      <c r="V14" s="326"/>
      <c r="W14" s="265">
        <f>W13</f>
        <v>1292268</v>
      </c>
      <c r="X14" s="326"/>
      <c r="Y14" s="265">
        <f>Y13</f>
        <v>1277768</v>
      </c>
      <c r="Z14" s="326"/>
      <c r="AA14" s="265">
        <f>AA13</f>
        <v>1288268</v>
      </c>
      <c r="AB14" s="326"/>
      <c r="AC14" s="265">
        <f t="shared" si="0"/>
        <v>15559000</v>
      </c>
    </row>
    <row r="15" spans="1:29" x14ac:dyDescent="0.25">
      <c r="A15" s="264"/>
      <c r="B15" s="264"/>
      <c r="C15" s="264" t="s">
        <v>228</v>
      </c>
      <c r="D15" s="264"/>
      <c r="E15" s="265"/>
      <c r="F15" s="326"/>
      <c r="G15" s="265"/>
      <c r="H15" s="326"/>
      <c r="I15" s="265"/>
      <c r="J15" s="326"/>
      <c r="K15" s="265"/>
      <c r="L15" s="326"/>
      <c r="M15" s="265"/>
      <c r="N15" s="326"/>
      <c r="O15" s="265"/>
      <c r="P15" s="326"/>
      <c r="Q15" s="265"/>
      <c r="R15" s="326"/>
      <c r="S15" s="265"/>
      <c r="T15" s="326"/>
      <c r="U15" s="265"/>
      <c r="V15" s="326"/>
      <c r="W15" s="265"/>
      <c r="X15" s="326"/>
      <c r="Y15" s="265"/>
      <c r="Z15" s="326"/>
      <c r="AA15" s="265"/>
      <c r="AB15" s="326"/>
      <c r="AC15" s="265"/>
    </row>
    <row r="16" spans="1:29" x14ac:dyDescent="0.25">
      <c r="A16" s="264"/>
      <c r="B16" s="264"/>
      <c r="C16" s="264"/>
      <c r="D16" s="264" t="s">
        <v>229</v>
      </c>
      <c r="E16" s="265">
        <v>734083</v>
      </c>
      <c r="F16" s="326"/>
      <c r="G16" s="265">
        <v>734083</v>
      </c>
      <c r="H16" s="326"/>
      <c r="I16" s="265">
        <v>734083</v>
      </c>
      <c r="J16" s="326"/>
      <c r="K16" s="265">
        <v>734083</v>
      </c>
      <c r="L16" s="326"/>
      <c r="M16" s="265">
        <v>734083</v>
      </c>
      <c r="N16" s="326"/>
      <c r="O16" s="265">
        <v>734083</v>
      </c>
      <c r="P16" s="326"/>
      <c r="Q16" s="265">
        <v>734083</v>
      </c>
      <c r="R16" s="326"/>
      <c r="S16" s="265">
        <v>734083</v>
      </c>
      <c r="T16" s="326"/>
      <c r="U16" s="265">
        <v>734084</v>
      </c>
      <c r="V16" s="326"/>
      <c r="W16" s="265">
        <v>734084</v>
      </c>
      <c r="X16" s="326"/>
      <c r="Y16" s="265">
        <v>734084</v>
      </c>
      <c r="Z16" s="326"/>
      <c r="AA16" s="265">
        <v>734084</v>
      </c>
      <c r="AB16" s="326"/>
      <c r="AC16" s="265">
        <f t="shared" ref="AC16:AC34" si="1">ROUND(SUM(E16:AA16),5)</f>
        <v>8809000</v>
      </c>
    </row>
    <row r="17" spans="1:29" x14ac:dyDescent="0.25">
      <c r="A17" s="264"/>
      <c r="B17" s="264"/>
      <c r="C17" s="264"/>
      <c r="D17" s="264" t="s">
        <v>230</v>
      </c>
      <c r="E17" s="265">
        <v>144583</v>
      </c>
      <c r="F17" s="326"/>
      <c r="G17" s="265">
        <v>144583</v>
      </c>
      <c r="H17" s="326"/>
      <c r="I17" s="265">
        <v>144583</v>
      </c>
      <c r="J17" s="326"/>
      <c r="K17" s="265">
        <v>144583</v>
      </c>
      <c r="L17" s="326"/>
      <c r="M17" s="265">
        <v>144583</v>
      </c>
      <c r="N17" s="326"/>
      <c r="O17" s="265">
        <v>144583</v>
      </c>
      <c r="P17" s="326"/>
      <c r="Q17" s="265">
        <v>144583</v>
      </c>
      <c r="R17" s="326"/>
      <c r="S17" s="265">
        <v>144583</v>
      </c>
      <c r="T17" s="326"/>
      <c r="U17" s="265">
        <v>144584</v>
      </c>
      <c r="V17" s="326"/>
      <c r="W17" s="265">
        <v>144584</v>
      </c>
      <c r="X17" s="326"/>
      <c r="Y17" s="265">
        <v>144584</v>
      </c>
      <c r="Z17" s="326"/>
      <c r="AA17" s="265">
        <v>144584</v>
      </c>
      <c r="AB17" s="326"/>
      <c r="AC17" s="265">
        <f t="shared" si="1"/>
        <v>1735000</v>
      </c>
    </row>
    <row r="18" spans="1:29" x14ac:dyDescent="0.25">
      <c r="A18" s="264"/>
      <c r="B18" s="264"/>
      <c r="C18" s="264"/>
      <c r="D18" s="264" t="s">
        <v>231</v>
      </c>
      <c r="E18" s="265">
        <v>0</v>
      </c>
      <c r="F18" s="326"/>
      <c r="G18" s="265">
        <v>20000</v>
      </c>
      <c r="H18" s="326"/>
      <c r="I18" s="265">
        <v>20000</v>
      </c>
      <c r="J18" s="326"/>
      <c r="K18" s="265">
        <v>0</v>
      </c>
      <c r="L18" s="326"/>
      <c r="M18" s="265">
        <v>0</v>
      </c>
      <c r="N18" s="326"/>
      <c r="O18" s="265">
        <v>0</v>
      </c>
      <c r="P18" s="326"/>
      <c r="Q18" s="265"/>
      <c r="R18" s="326"/>
      <c r="S18" s="265"/>
      <c r="T18" s="326"/>
      <c r="U18" s="265"/>
      <c r="V18" s="326"/>
      <c r="W18" s="265"/>
      <c r="X18" s="326"/>
      <c r="Y18" s="265"/>
      <c r="Z18" s="326"/>
      <c r="AA18" s="265"/>
      <c r="AB18" s="326"/>
      <c r="AC18" s="265">
        <f t="shared" si="1"/>
        <v>40000</v>
      </c>
    </row>
    <row r="19" spans="1:29" x14ac:dyDescent="0.25">
      <c r="A19" s="264"/>
      <c r="B19" s="264"/>
      <c r="C19" s="264"/>
      <c r="D19" s="264" t="s">
        <v>232</v>
      </c>
      <c r="E19" s="265">
        <v>15500</v>
      </c>
      <c r="F19" s="326"/>
      <c r="G19" s="265">
        <v>15500</v>
      </c>
      <c r="H19" s="326"/>
      <c r="I19" s="265">
        <v>15500</v>
      </c>
      <c r="J19" s="326"/>
      <c r="K19" s="265">
        <v>15500</v>
      </c>
      <c r="L19" s="326"/>
      <c r="M19" s="265">
        <v>15500</v>
      </c>
      <c r="N19" s="326"/>
      <c r="O19" s="265">
        <v>15500</v>
      </c>
      <c r="P19" s="326"/>
      <c r="Q19" s="265">
        <v>15500</v>
      </c>
      <c r="R19" s="326"/>
      <c r="S19" s="265">
        <v>15500</v>
      </c>
      <c r="T19" s="326"/>
      <c r="U19" s="265">
        <v>15500</v>
      </c>
      <c r="V19" s="326"/>
      <c r="W19" s="265">
        <v>15500</v>
      </c>
      <c r="X19" s="326"/>
      <c r="Y19" s="265">
        <v>15500</v>
      </c>
      <c r="Z19" s="326"/>
      <c r="AA19" s="265">
        <v>15500</v>
      </c>
      <c r="AB19" s="326"/>
      <c r="AC19" s="265">
        <f t="shared" si="1"/>
        <v>186000</v>
      </c>
    </row>
    <row r="20" spans="1:29" x14ac:dyDescent="0.25">
      <c r="A20" s="264"/>
      <c r="B20" s="264"/>
      <c r="C20" s="264"/>
      <c r="D20" s="264" t="s">
        <v>233</v>
      </c>
      <c r="E20" s="265">
        <v>19000</v>
      </c>
      <c r="F20" s="326"/>
      <c r="G20" s="265">
        <v>31100</v>
      </c>
      <c r="H20" s="326"/>
      <c r="I20" s="265">
        <v>28450</v>
      </c>
      <c r="J20" s="326"/>
      <c r="K20" s="265">
        <v>34750</v>
      </c>
      <c r="L20" s="326"/>
      <c r="M20" s="265">
        <v>32500</v>
      </c>
      <c r="N20" s="326"/>
      <c r="O20" s="265">
        <v>20100</v>
      </c>
      <c r="P20" s="326"/>
      <c r="Q20" s="265">
        <v>16900</v>
      </c>
      <c r="R20" s="326"/>
      <c r="S20" s="265">
        <v>18600</v>
      </c>
      <c r="T20" s="326"/>
      <c r="U20" s="265">
        <v>37250</v>
      </c>
      <c r="V20" s="326"/>
      <c r="W20" s="265">
        <v>2950</v>
      </c>
      <c r="X20" s="326"/>
      <c r="Y20" s="265">
        <v>3200</v>
      </c>
      <c r="Z20" s="326"/>
      <c r="AA20" s="265">
        <v>36200</v>
      </c>
      <c r="AB20" s="326"/>
      <c r="AC20" s="265">
        <f t="shared" si="1"/>
        <v>281000</v>
      </c>
    </row>
    <row r="21" spans="1:29" x14ac:dyDescent="0.25">
      <c r="A21" s="264"/>
      <c r="B21" s="264"/>
      <c r="C21" s="264"/>
      <c r="D21" s="264" t="s">
        <v>234</v>
      </c>
      <c r="E21" s="265">
        <v>900</v>
      </c>
      <c r="F21" s="326"/>
      <c r="G21" s="265">
        <v>1000</v>
      </c>
      <c r="H21" s="326"/>
      <c r="I21" s="265">
        <v>19600</v>
      </c>
      <c r="J21" s="326"/>
      <c r="K21" s="265">
        <v>13100</v>
      </c>
      <c r="L21" s="326"/>
      <c r="M21" s="265">
        <v>13000</v>
      </c>
      <c r="N21" s="326"/>
      <c r="O21" s="265">
        <v>17900</v>
      </c>
      <c r="P21" s="326"/>
      <c r="Q21" s="265">
        <v>12800</v>
      </c>
      <c r="R21" s="326"/>
      <c r="S21" s="265">
        <v>25900</v>
      </c>
      <c r="T21" s="326"/>
      <c r="U21" s="265">
        <v>20900</v>
      </c>
      <c r="V21" s="326"/>
      <c r="W21" s="265">
        <v>29700</v>
      </c>
      <c r="X21" s="326"/>
      <c r="Y21" s="265">
        <v>62400</v>
      </c>
      <c r="Z21" s="326"/>
      <c r="AA21" s="265">
        <v>23800</v>
      </c>
      <c r="AB21" s="326"/>
      <c r="AC21" s="265">
        <f t="shared" si="1"/>
        <v>241000</v>
      </c>
    </row>
    <row r="22" spans="1:29" x14ac:dyDescent="0.25">
      <c r="A22" s="264"/>
      <c r="B22" s="264"/>
      <c r="C22" s="264"/>
      <c r="D22" s="264" t="s">
        <v>235</v>
      </c>
      <c r="E22" s="265">
        <v>0</v>
      </c>
      <c r="F22" s="326"/>
      <c r="G22" s="265">
        <v>0</v>
      </c>
      <c r="H22" s="326"/>
      <c r="I22" s="265">
        <v>12400</v>
      </c>
      <c r="J22" s="326"/>
      <c r="K22" s="265">
        <v>12400</v>
      </c>
      <c r="L22" s="326"/>
      <c r="M22" s="265">
        <v>12400</v>
      </c>
      <c r="N22" s="326"/>
      <c r="O22" s="265">
        <v>12400</v>
      </c>
      <c r="P22" s="326"/>
      <c r="Q22" s="265">
        <v>12400</v>
      </c>
      <c r="R22" s="326"/>
      <c r="S22" s="265">
        <v>12400</v>
      </c>
      <c r="T22" s="326"/>
      <c r="U22" s="265">
        <v>12400</v>
      </c>
      <c r="V22" s="326"/>
      <c r="W22" s="265">
        <v>12400</v>
      </c>
      <c r="X22" s="326"/>
      <c r="Y22" s="265">
        <v>12400</v>
      </c>
      <c r="Z22" s="326"/>
      <c r="AA22" s="265">
        <v>12400</v>
      </c>
      <c r="AB22" s="326"/>
      <c r="AC22" s="265">
        <f t="shared" si="1"/>
        <v>124000</v>
      </c>
    </row>
    <row r="23" spans="1:29" x14ac:dyDescent="0.25">
      <c r="A23" s="264"/>
      <c r="B23" s="264"/>
      <c r="C23" s="264"/>
      <c r="D23" s="264" t="s">
        <v>236</v>
      </c>
      <c r="E23" s="265">
        <v>0</v>
      </c>
      <c r="F23" s="326"/>
      <c r="G23" s="265">
        <v>0</v>
      </c>
      <c r="H23" s="326"/>
      <c r="I23" s="265">
        <v>54000</v>
      </c>
      <c r="J23" s="326"/>
      <c r="K23" s="265">
        <v>54000</v>
      </c>
      <c r="L23" s="326"/>
      <c r="M23" s="265">
        <v>54000</v>
      </c>
      <c r="N23" s="326"/>
      <c r="O23" s="265">
        <v>54000</v>
      </c>
      <c r="P23" s="326"/>
      <c r="Q23" s="265">
        <v>54000</v>
      </c>
      <c r="R23" s="326"/>
      <c r="S23" s="265">
        <v>54000</v>
      </c>
      <c r="T23" s="326"/>
      <c r="U23" s="265">
        <v>54000</v>
      </c>
      <c r="V23" s="326"/>
      <c r="W23" s="265">
        <v>54000</v>
      </c>
      <c r="X23" s="326"/>
      <c r="Y23" s="265">
        <v>54000</v>
      </c>
      <c r="Z23" s="326"/>
      <c r="AA23" s="265">
        <v>54000</v>
      </c>
      <c r="AB23" s="326"/>
      <c r="AC23" s="265">
        <f t="shared" si="1"/>
        <v>540000</v>
      </c>
    </row>
    <row r="24" spans="1:29" x14ac:dyDescent="0.25">
      <c r="A24" s="264"/>
      <c r="B24" s="264"/>
      <c r="C24" s="264"/>
      <c r="D24" s="264" t="s">
        <v>237</v>
      </c>
      <c r="E24" s="265">
        <v>0</v>
      </c>
      <c r="F24" s="326"/>
      <c r="G24" s="265">
        <v>0</v>
      </c>
      <c r="H24" s="326"/>
      <c r="I24" s="265">
        <v>37000</v>
      </c>
      <c r="J24" s="326"/>
      <c r="K24" s="265">
        <v>40000</v>
      </c>
      <c r="L24" s="326"/>
      <c r="M24" s="265">
        <v>46000</v>
      </c>
      <c r="N24" s="326"/>
      <c r="O24" s="265">
        <v>42000</v>
      </c>
      <c r="P24" s="326"/>
      <c r="Q24" s="265">
        <v>27000</v>
      </c>
      <c r="R24" s="326"/>
      <c r="S24" s="265">
        <v>12000</v>
      </c>
      <c r="T24" s="326"/>
      <c r="U24" s="265">
        <v>21000</v>
      </c>
      <c r="V24" s="326"/>
      <c r="W24" s="265">
        <v>28000</v>
      </c>
      <c r="X24" s="326"/>
      <c r="Y24" s="265">
        <v>4500</v>
      </c>
      <c r="Z24" s="326"/>
      <c r="AA24" s="265">
        <v>11500</v>
      </c>
      <c r="AB24" s="326"/>
      <c r="AC24" s="265">
        <f t="shared" si="1"/>
        <v>269000</v>
      </c>
    </row>
    <row r="25" spans="1:29" x14ac:dyDescent="0.25">
      <c r="A25" s="264"/>
      <c r="B25" s="264"/>
      <c r="C25" s="264"/>
      <c r="D25" s="264" t="s">
        <v>238</v>
      </c>
      <c r="E25" s="265">
        <v>116334</v>
      </c>
      <c r="F25" s="326"/>
      <c r="G25" s="265">
        <v>116334</v>
      </c>
      <c r="H25" s="326"/>
      <c r="I25" s="265">
        <v>116334</v>
      </c>
      <c r="J25" s="326"/>
      <c r="K25" s="265">
        <v>116334</v>
      </c>
      <c r="L25" s="326"/>
      <c r="M25" s="265">
        <v>116334</v>
      </c>
      <c r="N25" s="326"/>
      <c r="O25" s="265">
        <v>116334</v>
      </c>
      <c r="P25" s="326"/>
      <c r="Q25" s="265">
        <v>116334</v>
      </c>
      <c r="R25" s="326"/>
      <c r="S25" s="265">
        <v>116334</v>
      </c>
      <c r="T25" s="326"/>
      <c r="U25" s="265">
        <v>116332</v>
      </c>
      <c r="V25" s="326"/>
      <c r="W25" s="265">
        <v>116332</v>
      </c>
      <c r="X25" s="326"/>
      <c r="Y25" s="265">
        <v>116332</v>
      </c>
      <c r="Z25" s="326"/>
      <c r="AA25" s="265">
        <v>116332</v>
      </c>
      <c r="AB25" s="326"/>
      <c r="AC25" s="265">
        <f t="shared" si="1"/>
        <v>1396000</v>
      </c>
    </row>
    <row r="26" spans="1:29" x14ac:dyDescent="0.25">
      <c r="A26" s="264"/>
      <c r="B26" s="264"/>
      <c r="C26" s="264"/>
      <c r="D26" s="264" t="s">
        <v>239</v>
      </c>
      <c r="E26" s="265">
        <v>59000</v>
      </c>
      <c r="F26" s="326"/>
      <c r="G26" s="265">
        <v>55000</v>
      </c>
      <c r="H26" s="326"/>
      <c r="I26" s="265">
        <v>43000</v>
      </c>
      <c r="J26" s="326"/>
      <c r="K26" s="265">
        <v>44000</v>
      </c>
      <c r="L26" s="326"/>
      <c r="M26" s="265">
        <v>50000</v>
      </c>
      <c r="N26" s="326"/>
      <c r="O26" s="265">
        <v>48000</v>
      </c>
      <c r="P26" s="326"/>
      <c r="Q26" s="265">
        <v>42000</v>
      </c>
      <c r="R26" s="326"/>
      <c r="S26" s="265">
        <v>49000</v>
      </c>
      <c r="T26" s="326"/>
      <c r="U26" s="265">
        <v>47000</v>
      </c>
      <c r="V26" s="326"/>
      <c r="W26" s="265">
        <v>19000</v>
      </c>
      <c r="X26" s="326"/>
      <c r="Y26" s="265">
        <v>16000</v>
      </c>
      <c r="Z26" s="326"/>
      <c r="AA26" s="265">
        <v>16000</v>
      </c>
      <c r="AB26" s="326"/>
      <c r="AC26" s="265">
        <f t="shared" si="1"/>
        <v>488000</v>
      </c>
    </row>
    <row r="27" spans="1:29" x14ac:dyDescent="0.25">
      <c r="A27" s="264"/>
      <c r="B27" s="264"/>
      <c r="C27" s="264"/>
      <c r="D27" s="264" t="s">
        <v>240</v>
      </c>
      <c r="E27" s="265">
        <v>21250</v>
      </c>
      <c r="F27" s="326"/>
      <c r="G27" s="265">
        <v>21250</v>
      </c>
      <c r="H27" s="326"/>
      <c r="I27" s="265">
        <v>21250</v>
      </c>
      <c r="J27" s="326"/>
      <c r="K27" s="265">
        <v>21250</v>
      </c>
      <c r="L27" s="326"/>
      <c r="M27" s="265">
        <v>21250</v>
      </c>
      <c r="N27" s="326"/>
      <c r="O27" s="265">
        <v>21250</v>
      </c>
      <c r="P27" s="326"/>
      <c r="Q27" s="265">
        <v>21250</v>
      </c>
      <c r="R27" s="326"/>
      <c r="S27" s="265">
        <v>21250</v>
      </c>
      <c r="T27" s="326"/>
      <c r="U27" s="265">
        <v>21250</v>
      </c>
      <c r="V27" s="326"/>
      <c r="W27" s="265">
        <v>21250</v>
      </c>
      <c r="X27" s="326"/>
      <c r="Y27" s="265">
        <v>21250</v>
      </c>
      <c r="Z27" s="326"/>
      <c r="AA27" s="265">
        <v>21250</v>
      </c>
      <c r="AB27" s="326"/>
      <c r="AC27" s="265">
        <f t="shared" si="1"/>
        <v>255000</v>
      </c>
    </row>
    <row r="28" spans="1:29" x14ac:dyDescent="0.25">
      <c r="A28" s="264"/>
      <c r="B28" s="264"/>
      <c r="C28" s="264"/>
      <c r="D28" s="264" t="s">
        <v>241</v>
      </c>
      <c r="E28" s="265">
        <v>56000</v>
      </c>
      <c r="F28" s="326"/>
      <c r="G28" s="265">
        <v>23000</v>
      </c>
      <c r="H28" s="326"/>
      <c r="I28" s="265">
        <v>17000</v>
      </c>
      <c r="J28" s="326"/>
      <c r="K28" s="265">
        <v>10000</v>
      </c>
      <c r="L28" s="326"/>
      <c r="M28" s="265">
        <v>20000</v>
      </c>
      <c r="N28" s="326"/>
      <c r="O28" s="265">
        <v>17000</v>
      </c>
      <c r="P28" s="326"/>
      <c r="Q28" s="265">
        <v>10000</v>
      </c>
      <c r="R28" s="326"/>
      <c r="S28" s="265">
        <v>6000</v>
      </c>
      <c r="T28" s="326"/>
      <c r="U28" s="265">
        <v>9000</v>
      </c>
      <c r="V28" s="326"/>
      <c r="W28" s="265">
        <v>15000</v>
      </c>
      <c r="X28" s="326"/>
      <c r="Y28" s="265">
        <v>9000</v>
      </c>
      <c r="Z28" s="326"/>
      <c r="AA28" s="265">
        <v>31000</v>
      </c>
      <c r="AB28" s="326"/>
      <c r="AC28" s="265">
        <f t="shared" si="1"/>
        <v>223000</v>
      </c>
    </row>
    <row r="29" spans="1:29" x14ac:dyDescent="0.25">
      <c r="A29" s="264"/>
      <c r="B29" s="264"/>
      <c r="C29" s="264"/>
      <c r="D29" s="264" t="s">
        <v>242</v>
      </c>
      <c r="E29" s="265">
        <v>6000</v>
      </c>
      <c r="F29" s="326"/>
      <c r="G29" s="265">
        <v>6000</v>
      </c>
      <c r="H29" s="326"/>
      <c r="I29" s="265">
        <v>6000</v>
      </c>
      <c r="J29" s="326"/>
      <c r="K29" s="265">
        <v>6000</v>
      </c>
      <c r="L29" s="326"/>
      <c r="M29" s="265">
        <v>0</v>
      </c>
      <c r="N29" s="326"/>
      <c r="O29" s="265">
        <v>0</v>
      </c>
      <c r="P29" s="326"/>
      <c r="Q29" s="265"/>
      <c r="R29" s="326"/>
      <c r="S29" s="265"/>
      <c r="T29" s="326"/>
      <c r="U29" s="265"/>
      <c r="V29" s="326"/>
      <c r="W29" s="265"/>
      <c r="X29" s="326"/>
      <c r="Y29" s="265"/>
      <c r="Z29" s="326"/>
      <c r="AA29" s="265"/>
      <c r="AB29" s="326"/>
      <c r="AC29" s="265">
        <f t="shared" si="1"/>
        <v>24000</v>
      </c>
    </row>
    <row r="30" spans="1:29" x14ac:dyDescent="0.25">
      <c r="A30" s="264"/>
      <c r="B30" s="264"/>
      <c r="C30" s="264"/>
      <c r="D30" s="264" t="s">
        <v>243</v>
      </c>
      <c r="E30" s="265">
        <v>1917</v>
      </c>
      <c r="F30" s="326"/>
      <c r="G30" s="265">
        <v>1917</v>
      </c>
      <c r="H30" s="326"/>
      <c r="I30" s="265">
        <v>1917</v>
      </c>
      <c r="J30" s="326"/>
      <c r="K30" s="265">
        <v>1917</v>
      </c>
      <c r="L30" s="326"/>
      <c r="M30" s="265">
        <v>1917</v>
      </c>
      <c r="N30" s="326"/>
      <c r="O30" s="265">
        <v>1917</v>
      </c>
      <c r="P30" s="326"/>
      <c r="Q30" s="265">
        <v>1917</v>
      </c>
      <c r="R30" s="326"/>
      <c r="S30" s="265">
        <v>1917</v>
      </c>
      <c r="T30" s="326"/>
      <c r="U30" s="265">
        <v>1916</v>
      </c>
      <c r="V30" s="326"/>
      <c r="W30" s="265">
        <v>1916</v>
      </c>
      <c r="X30" s="326"/>
      <c r="Y30" s="265">
        <v>1916</v>
      </c>
      <c r="Z30" s="326"/>
      <c r="AA30" s="265">
        <v>1916</v>
      </c>
      <c r="AB30" s="326"/>
      <c r="AC30" s="265">
        <f t="shared" si="1"/>
        <v>23000</v>
      </c>
    </row>
    <row r="31" spans="1:29" x14ac:dyDescent="0.25">
      <c r="A31" s="264"/>
      <c r="B31" s="264"/>
      <c r="C31" s="264"/>
      <c r="D31" s="264" t="s">
        <v>244</v>
      </c>
      <c r="E31" s="265">
        <v>52751</v>
      </c>
      <c r="F31" s="326"/>
      <c r="G31" s="265">
        <v>23851</v>
      </c>
      <c r="H31" s="326"/>
      <c r="I31" s="265">
        <v>23851</v>
      </c>
      <c r="J31" s="326"/>
      <c r="K31" s="265">
        <v>23851</v>
      </c>
      <c r="L31" s="326"/>
      <c r="M31" s="265">
        <v>23851</v>
      </c>
      <c r="N31" s="326"/>
      <c r="O31" s="265">
        <v>23851</v>
      </c>
      <c r="P31" s="326"/>
      <c r="Q31" s="265">
        <v>23851</v>
      </c>
      <c r="R31" s="326"/>
      <c r="S31" s="265">
        <v>23851</v>
      </c>
      <c r="T31" s="326"/>
      <c r="U31" s="265">
        <v>23848</v>
      </c>
      <c r="V31" s="326"/>
      <c r="W31" s="265">
        <v>23848</v>
      </c>
      <c r="X31" s="326"/>
      <c r="Y31" s="265">
        <v>23848</v>
      </c>
      <c r="Z31" s="326"/>
      <c r="AA31" s="265">
        <v>23748</v>
      </c>
      <c r="AB31" s="326"/>
      <c r="AC31" s="265">
        <f t="shared" si="1"/>
        <v>315000</v>
      </c>
    </row>
    <row r="32" spans="1:29" ht="15.75" thickBot="1" x14ac:dyDescent="0.3">
      <c r="A32" s="264"/>
      <c r="B32" s="264"/>
      <c r="C32" s="264"/>
      <c r="D32" s="264" t="s">
        <v>245</v>
      </c>
      <c r="E32" s="265">
        <v>45833</v>
      </c>
      <c r="F32" s="326"/>
      <c r="G32" s="265">
        <v>45833</v>
      </c>
      <c r="H32" s="326"/>
      <c r="I32" s="265">
        <v>45833</v>
      </c>
      <c r="J32" s="326"/>
      <c r="K32" s="265">
        <v>45833</v>
      </c>
      <c r="L32" s="326"/>
      <c r="M32" s="265">
        <v>45833</v>
      </c>
      <c r="N32" s="326"/>
      <c r="O32" s="265">
        <v>45833</v>
      </c>
      <c r="P32" s="326"/>
      <c r="Q32" s="265">
        <v>45833</v>
      </c>
      <c r="R32" s="326"/>
      <c r="S32" s="265">
        <v>45833</v>
      </c>
      <c r="T32" s="326"/>
      <c r="U32" s="265">
        <v>45834</v>
      </c>
      <c r="V32" s="326"/>
      <c r="W32" s="265">
        <v>45834</v>
      </c>
      <c r="X32" s="326"/>
      <c r="Y32" s="265">
        <v>45834</v>
      </c>
      <c r="Z32" s="326"/>
      <c r="AA32" s="265">
        <v>45834</v>
      </c>
      <c r="AB32" s="326"/>
      <c r="AC32" s="265">
        <f t="shared" si="1"/>
        <v>550000</v>
      </c>
    </row>
    <row r="33" spans="1:29" ht="15.75" thickBot="1" x14ac:dyDescent="0.3">
      <c r="A33" s="264"/>
      <c r="B33" s="264"/>
      <c r="C33" s="264" t="s">
        <v>26</v>
      </c>
      <c r="D33" s="264"/>
      <c r="E33" s="327">
        <f>ROUND(SUM(E15:E32),5)</f>
        <v>1273151</v>
      </c>
      <c r="F33" s="326"/>
      <c r="G33" s="327">
        <f>ROUND(SUM(G15:G32),5)</f>
        <v>1239451</v>
      </c>
      <c r="H33" s="326"/>
      <c r="I33" s="327">
        <f>ROUND(SUM(I15:I32),5)</f>
        <v>1340801</v>
      </c>
      <c r="J33" s="326"/>
      <c r="K33" s="327">
        <f>ROUND(SUM(K15:K32),5)</f>
        <v>1317601</v>
      </c>
      <c r="L33" s="326"/>
      <c r="M33" s="327">
        <f>ROUND(SUM(M15:M32),5)</f>
        <v>1331251</v>
      </c>
      <c r="N33" s="326"/>
      <c r="O33" s="327">
        <f>ROUND(SUM(O15:O32),5)</f>
        <v>1314751</v>
      </c>
      <c r="P33" s="326"/>
      <c r="Q33" s="327">
        <f>ROUND(SUM(Q15:Q32),5)</f>
        <v>1278451</v>
      </c>
      <c r="R33" s="326"/>
      <c r="S33" s="327">
        <f>ROUND(SUM(S15:S32),5)</f>
        <v>1281251</v>
      </c>
      <c r="T33" s="326"/>
      <c r="U33" s="327">
        <f>ROUND(SUM(U15:U32),5)</f>
        <v>1304898</v>
      </c>
      <c r="V33" s="326"/>
      <c r="W33" s="327">
        <f>ROUND(SUM(W15:W32),5)</f>
        <v>1264398</v>
      </c>
      <c r="X33" s="326"/>
      <c r="Y33" s="327">
        <f>ROUND(SUM(Y15:Y32),5)</f>
        <v>1264848</v>
      </c>
      <c r="Z33" s="326"/>
      <c r="AA33" s="327">
        <f>ROUND(SUM(AA15:AA32),5)</f>
        <v>1288148</v>
      </c>
      <c r="AB33" s="326"/>
      <c r="AC33" s="327">
        <f t="shared" si="1"/>
        <v>15499000</v>
      </c>
    </row>
    <row r="34" spans="1:29" s="258" customFormat="1" ht="12" thickBot="1" x14ac:dyDescent="0.25">
      <c r="A34" s="264" t="s">
        <v>162</v>
      </c>
      <c r="B34" s="264"/>
      <c r="C34" s="264"/>
      <c r="D34" s="264"/>
      <c r="E34" s="267">
        <f>ROUND(E14-E33,5)</f>
        <v>-40985</v>
      </c>
      <c r="F34" s="264"/>
      <c r="G34" s="267">
        <f>ROUND(G14-G33,5)</f>
        <v>-24285</v>
      </c>
      <c r="H34" s="264"/>
      <c r="I34" s="267">
        <f>ROUND(I14-I33,5)</f>
        <v>81025</v>
      </c>
      <c r="J34" s="264"/>
      <c r="K34" s="267">
        <f>ROUND(K14-K33,5)</f>
        <v>22905</v>
      </c>
      <c r="L34" s="264"/>
      <c r="M34" s="267">
        <f>ROUND(M14-M33,5)</f>
        <v>5015</v>
      </c>
      <c r="N34" s="264"/>
      <c r="O34" s="267">
        <f>ROUND(O14-O33,5)</f>
        <v>-32985</v>
      </c>
      <c r="P34" s="264"/>
      <c r="Q34" s="267">
        <f>ROUND(Q14-Q33,5)</f>
        <v>20115</v>
      </c>
      <c r="R34" s="264"/>
      <c r="S34" s="267">
        <f>ROUND(S14-S33,5)</f>
        <v>14215</v>
      </c>
      <c r="T34" s="264"/>
      <c r="U34" s="267">
        <f>ROUND(U14-U33,5)</f>
        <v>-25930</v>
      </c>
      <c r="V34" s="264"/>
      <c r="W34" s="267">
        <f>ROUND(W14-W33,5)</f>
        <v>27870</v>
      </c>
      <c r="X34" s="264"/>
      <c r="Y34" s="267">
        <f>ROUND(Y14-Y33,5)</f>
        <v>12920</v>
      </c>
      <c r="Z34" s="264"/>
      <c r="AA34" s="267">
        <f>ROUND(AA14-AA33,5)</f>
        <v>120</v>
      </c>
      <c r="AB34" s="264"/>
      <c r="AC34" s="267">
        <f t="shared" si="1"/>
        <v>60000</v>
      </c>
    </row>
    <row r="35" spans="1:29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9A40-A2F6-43C5-B160-D4DEA02D00C5}">
  <dimension ref="A1:AG277"/>
  <sheetViews>
    <sheetView topLeftCell="E1" workbookViewId="0">
      <selection activeCell="K14" sqref="K14"/>
    </sheetView>
  </sheetViews>
  <sheetFormatPr defaultRowHeight="15" x14ac:dyDescent="0.25"/>
  <cols>
    <col min="1" max="7" width="4.5703125" customWidth="1"/>
    <col min="8" max="8" width="14.140625" customWidth="1"/>
    <col min="9" max="9" width="9.5703125" bestFit="1" customWidth="1"/>
    <col min="11" max="11" width="9.5703125" bestFit="1" customWidth="1"/>
    <col min="13" max="13" width="9.5703125" bestFit="1" customWidth="1"/>
    <col min="15" max="15" width="9.5703125" bestFit="1" customWidth="1"/>
    <col min="17" max="17" width="9.5703125" bestFit="1" customWidth="1"/>
    <col min="19" max="19" width="9.5703125" bestFit="1" customWidth="1"/>
    <col min="21" max="21" width="9.5703125" bestFit="1" customWidth="1"/>
    <col min="23" max="23" width="9.5703125" bestFit="1" customWidth="1"/>
    <col min="25" max="25" width="9.5703125" bestFit="1" customWidth="1"/>
    <col min="27" max="27" width="9.5703125" bestFit="1" customWidth="1"/>
    <col min="29" max="29" width="9.5703125" bestFit="1" customWidth="1"/>
    <col min="31" max="31" width="9.5703125" bestFit="1" customWidth="1"/>
    <col min="33" max="33" width="10.42578125" bestFit="1" customWidth="1"/>
  </cols>
  <sheetData>
    <row r="1" spans="1:33" ht="15.75" thickBot="1" x14ac:dyDescent="0.3">
      <c r="A1" s="457"/>
      <c r="B1" s="457"/>
      <c r="C1" s="457"/>
      <c r="D1" s="457"/>
      <c r="E1" s="457"/>
      <c r="F1" s="457"/>
      <c r="G1" s="457"/>
      <c r="H1" s="457"/>
      <c r="I1" s="458" t="s">
        <v>272</v>
      </c>
      <c r="J1" s="459"/>
      <c r="K1" s="458" t="s">
        <v>273</v>
      </c>
      <c r="L1" s="459"/>
      <c r="M1" s="458" t="s">
        <v>274</v>
      </c>
      <c r="N1" s="459"/>
      <c r="O1" s="458" t="s">
        <v>275</v>
      </c>
      <c r="P1" s="459"/>
      <c r="Q1" s="458" t="s">
        <v>276</v>
      </c>
      <c r="R1" s="459"/>
      <c r="S1" s="458" t="s">
        <v>277</v>
      </c>
      <c r="T1" s="459"/>
      <c r="U1" s="458" t="s">
        <v>278</v>
      </c>
      <c r="V1" s="459"/>
      <c r="W1" s="458" t="s">
        <v>279</v>
      </c>
      <c r="X1" s="459"/>
      <c r="Y1" s="458" t="s">
        <v>280</v>
      </c>
      <c r="Z1" s="459"/>
      <c r="AA1" s="458" t="s">
        <v>281</v>
      </c>
      <c r="AB1" s="459"/>
      <c r="AC1" s="458" t="s">
        <v>282</v>
      </c>
      <c r="AD1" s="459"/>
      <c r="AE1" s="458" t="s">
        <v>283</v>
      </c>
      <c r="AF1" s="459"/>
      <c r="AG1" s="458" t="s">
        <v>203</v>
      </c>
    </row>
    <row r="2" spans="1:33" ht="15.75" thickTop="1" x14ac:dyDescent="0.25">
      <c r="A2" s="449"/>
      <c r="B2" s="449"/>
      <c r="C2" s="449" t="s">
        <v>217</v>
      </c>
      <c r="D2" s="449"/>
      <c r="E2" s="449"/>
      <c r="F2" s="449"/>
      <c r="G2" s="449"/>
      <c r="H2" s="449"/>
      <c r="I2" s="450"/>
      <c r="J2" s="451"/>
      <c r="K2" s="450"/>
      <c r="L2" s="451"/>
      <c r="M2" s="450"/>
      <c r="N2" s="451"/>
      <c r="O2" s="450"/>
      <c r="P2" s="451"/>
      <c r="Q2" s="450"/>
      <c r="R2" s="451"/>
      <c r="S2" s="450"/>
      <c r="T2" s="451"/>
      <c r="U2" s="450"/>
      <c r="V2" s="451"/>
      <c r="W2" s="450"/>
      <c r="X2" s="451"/>
      <c r="Y2" s="450"/>
      <c r="Z2" s="451"/>
      <c r="AA2" s="450"/>
      <c r="AB2" s="451"/>
      <c r="AC2" s="450"/>
      <c r="AD2" s="451"/>
      <c r="AE2" s="450"/>
      <c r="AF2" s="451"/>
      <c r="AG2" s="450"/>
    </row>
    <row r="3" spans="1:33" x14ac:dyDescent="0.25">
      <c r="A3" s="449"/>
      <c r="B3" s="449"/>
      <c r="C3" s="449"/>
      <c r="D3" s="449" t="s">
        <v>218</v>
      </c>
      <c r="E3" s="449"/>
      <c r="F3" s="449"/>
      <c r="G3" s="449"/>
      <c r="H3" s="449"/>
      <c r="I3" s="450">
        <v>1248032</v>
      </c>
      <c r="J3" s="451"/>
      <c r="K3" s="450">
        <v>1222819</v>
      </c>
      <c r="L3" s="451"/>
      <c r="M3" s="450">
        <v>1222819</v>
      </c>
      <c r="N3" s="451"/>
      <c r="O3" s="450">
        <v>1222819</v>
      </c>
      <c r="P3" s="451"/>
      <c r="Q3" s="450">
        <v>1222819</v>
      </c>
      <c r="R3" s="451"/>
      <c r="S3" s="450">
        <v>1173527</v>
      </c>
      <c r="T3" s="451"/>
      <c r="U3" s="450">
        <v>1173527</v>
      </c>
      <c r="V3" s="451"/>
      <c r="W3" s="450">
        <v>1173527</v>
      </c>
      <c r="X3" s="451"/>
      <c r="Y3" s="450">
        <v>1173527</v>
      </c>
      <c r="Z3" s="451"/>
      <c r="AA3" s="450">
        <v>1144142</v>
      </c>
      <c r="AB3" s="451"/>
      <c r="AC3" s="450">
        <v>1144142</v>
      </c>
      <c r="AD3" s="451"/>
      <c r="AE3" s="450">
        <v>1431927</v>
      </c>
      <c r="AF3" s="451"/>
      <c r="AG3" s="450">
        <v>14553627</v>
      </c>
    </row>
    <row r="4" spans="1:33" x14ac:dyDescent="0.25">
      <c r="A4" s="449"/>
      <c r="B4" s="449"/>
      <c r="C4" s="449"/>
      <c r="D4" s="449" t="s">
        <v>219</v>
      </c>
      <c r="E4" s="449"/>
      <c r="F4" s="449"/>
      <c r="G4" s="449"/>
      <c r="H4" s="449"/>
      <c r="I4" s="450"/>
      <c r="J4" s="451"/>
      <c r="K4" s="450"/>
      <c r="L4" s="451"/>
      <c r="M4" s="450"/>
      <c r="N4" s="451"/>
      <c r="O4" s="450"/>
      <c r="P4" s="451"/>
      <c r="Q4" s="450"/>
      <c r="R4" s="451"/>
      <c r="S4" s="450"/>
      <c r="T4" s="451"/>
      <c r="U4" s="450"/>
      <c r="V4" s="451"/>
      <c r="W4" s="450"/>
      <c r="X4" s="451"/>
      <c r="Y4" s="450"/>
      <c r="Z4" s="451"/>
      <c r="AA4" s="450"/>
      <c r="AB4" s="451"/>
      <c r="AC4" s="450"/>
      <c r="AD4" s="451"/>
      <c r="AE4" s="450"/>
      <c r="AF4" s="451"/>
      <c r="AG4" s="450"/>
    </row>
    <row r="5" spans="1:33" x14ac:dyDescent="0.25">
      <c r="A5" s="449"/>
      <c r="B5" s="449"/>
      <c r="C5" s="449"/>
      <c r="D5" s="449"/>
      <c r="E5" s="449" t="s">
        <v>284</v>
      </c>
      <c r="F5" s="449"/>
      <c r="G5" s="449"/>
      <c r="H5" s="449"/>
      <c r="I5" s="450">
        <v>0</v>
      </c>
      <c r="J5" s="451"/>
      <c r="K5" s="450">
        <v>0</v>
      </c>
      <c r="L5" s="451"/>
      <c r="M5" s="450">
        <v>9791</v>
      </c>
      <c r="N5" s="451"/>
      <c r="O5" s="450">
        <v>9791</v>
      </c>
      <c r="P5" s="451"/>
      <c r="Q5" s="450">
        <v>25000</v>
      </c>
      <c r="R5" s="451"/>
      <c r="S5" s="450">
        <v>9791</v>
      </c>
      <c r="T5" s="451"/>
      <c r="U5" s="450">
        <v>9791</v>
      </c>
      <c r="V5" s="451"/>
      <c r="W5" s="450">
        <v>9791</v>
      </c>
      <c r="X5" s="451"/>
      <c r="Y5" s="450">
        <v>0</v>
      </c>
      <c r="Z5" s="451"/>
      <c r="AA5" s="450">
        <v>0</v>
      </c>
      <c r="AB5" s="451"/>
      <c r="AC5" s="450">
        <v>10209</v>
      </c>
      <c r="AD5" s="451"/>
      <c r="AE5" s="450">
        <v>13746</v>
      </c>
      <c r="AF5" s="451"/>
      <c r="AG5" s="450">
        <v>97910</v>
      </c>
    </row>
    <row r="6" spans="1:33" x14ac:dyDescent="0.25">
      <c r="A6" s="449"/>
      <c r="B6" s="449"/>
      <c r="C6" s="449"/>
      <c r="D6" s="449"/>
      <c r="E6" s="449" t="s">
        <v>285</v>
      </c>
      <c r="F6" s="449"/>
      <c r="G6" s="449"/>
      <c r="H6" s="449"/>
      <c r="I6" s="450">
        <v>0</v>
      </c>
      <c r="J6" s="451"/>
      <c r="K6" s="450">
        <v>0</v>
      </c>
      <c r="L6" s="451"/>
      <c r="M6" s="450">
        <v>16821</v>
      </c>
      <c r="N6" s="451"/>
      <c r="O6" s="450">
        <v>16821</v>
      </c>
      <c r="P6" s="451"/>
      <c r="Q6" s="450">
        <v>14728</v>
      </c>
      <c r="R6" s="451"/>
      <c r="S6" s="450">
        <v>16821</v>
      </c>
      <c r="T6" s="451"/>
      <c r="U6" s="450">
        <v>16821</v>
      </c>
      <c r="V6" s="451"/>
      <c r="W6" s="450">
        <v>16821</v>
      </c>
      <c r="X6" s="451"/>
      <c r="Y6" s="450">
        <v>16888</v>
      </c>
      <c r="Z6" s="451"/>
      <c r="AA6" s="450">
        <v>16888</v>
      </c>
      <c r="AB6" s="451"/>
      <c r="AC6" s="450">
        <v>16888</v>
      </c>
      <c r="AD6" s="451"/>
      <c r="AE6" s="450">
        <v>17289</v>
      </c>
      <c r="AF6" s="451"/>
      <c r="AG6" s="450">
        <v>166786</v>
      </c>
    </row>
    <row r="7" spans="1:33" x14ac:dyDescent="0.25">
      <c r="A7" s="449"/>
      <c r="B7" s="449"/>
      <c r="C7" s="449"/>
      <c r="D7" s="449"/>
      <c r="E7" s="449" t="s">
        <v>286</v>
      </c>
      <c r="F7" s="449"/>
      <c r="G7" s="449"/>
      <c r="H7" s="449"/>
      <c r="I7" s="450">
        <v>0</v>
      </c>
      <c r="J7" s="451"/>
      <c r="K7" s="450">
        <v>0</v>
      </c>
      <c r="L7" s="451"/>
      <c r="M7" s="450">
        <v>2092</v>
      </c>
      <c r="N7" s="451"/>
      <c r="O7" s="450">
        <v>2092</v>
      </c>
      <c r="P7" s="451"/>
      <c r="Q7" s="450">
        <v>503</v>
      </c>
      <c r="R7" s="451"/>
      <c r="S7" s="450">
        <v>2093</v>
      </c>
      <c r="T7" s="451"/>
      <c r="U7" s="450">
        <v>2092</v>
      </c>
      <c r="V7" s="451"/>
      <c r="W7" s="450">
        <v>2092</v>
      </c>
      <c r="X7" s="451"/>
      <c r="Y7" s="450">
        <v>2099</v>
      </c>
      <c r="Z7" s="451"/>
      <c r="AA7" s="450">
        <v>2099</v>
      </c>
      <c r="AB7" s="451"/>
      <c r="AC7" s="450">
        <v>2099</v>
      </c>
      <c r="AD7" s="451"/>
      <c r="AE7" s="450">
        <v>2348</v>
      </c>
      <c r="AF7" s="451"/>
      <c r="AG7" s="450">
        <v>19609</v>
      </c>
    </row>
    <row r="8" spans="1:33" x14ac:dyDescent="0.25">
      <c r="A8" s="449"/>
      <c r="B8" s="449"/>
      <c r="C8" s="449"/>
      <c r="D8" s="449"/>
      <c r="E8" s="449" t="s">
        <v>287</v>
      </c>
      <c r="F8" s="449"/>
      <c r="G8" s="449"/>
      <c r="H8" s="449"/>
      <c r="I8" s="450">
        <v>0</v>
      </c>
      <c r="J8" s="451"/>
      <c r="K8" s="450">
        <v>0</v>
      </c>
      <c r="L8" s="451"/>
      <c r="M8" s="450">
        <v>1125</v>
      </c>
      <c r="N8" s="451"/>
      <c r="O8" s="450">
        <v>1125</v>
      </c>
      <c r="P8" s="451"/>
      <c r="Q8" s="450">
        <v>1125</v>
      </c>
      <c r="R8" s="451"/>
      <c r="S8" s="450">
        <v>1125</v>
      </c>
      <c r="T8" s="451"/>
      <c r="U8" s="450">
        <v>1125</v>
      </c>
      <c r="V8" s="451"/>
      <c r="W8" s="450">
        <v>1125</v>
      </c>
      <c r="X8" s="451"/>
      <c r="Y8" s="450">
        <v>1134</v>
      </c>
      <c r="Z8" s="451"/>
      <c r="AA8" s="450">
        <v>1134</v>
      </c>
      <c r="AB8" s="451"/>
      <c r="AC8" s="450">
        <v>1135</v>
      </c>
      <c r="AD8" s="451"/>
      <c r="AE8" s="450">
        <v>1195</v>
      </c>
      <c r="AF8" s="451"/>
      <c r="AG8" s="450">
        <v>11348</v>
      </c>
    </row>
    <row r="9" spans="1:33" x14ac:dyDescent="0.25">
      <c r="A9" s="449"/>
      <c r="B9" s="449"/>
      <c r="C9" s="449"/>
      <c r="D9" s="449"/>
      <c r="E9" s="449" t="s">
        <v>288</v>
      </c>
      <c r="F9" s="449"/>
      <c r="G9" s="449"/>
      <c r="H9" s="449"/>
      <c r="I9" s="450">
        <v>0</v>
      </c>
      <c r="J9" s="451"/>
      <c r="K9" s="450">
        <v>0</v>
      </c>
      <c r="L9" s="451"/>
      <c r="M9" s="450">
        <v>1000</v>
      </c>
      <c r="N9" s="451"/>
      <c r="O9" s="450">
        <v>1000</v>
      </c>
      <c r="P9" s="451"/>
      <c r="Q9" s="450">
        <v>1000</v>
      </c>
      <c r="R9" s="451"/>
      <c r="S9" s="450">
        <v>1000</v>
      </c>
      <c r="T9" s="451"/>
      <c r="U9" s="450">
        <v>1000</v>
      </c>
      <c r="V9" s="451"/>
      <c r="W9" s="450">
        <v>1000</v>
      </c>
      <c r="X9" s="451"/>
      <c r="Y9" s="450">
        <v>1000</v>
      </c>
      <c r="Z9" s="451"/>
      <c r="AA9" s="450">
        <v>1000</v>
      </c>
      <c r="AB9" s="451"/>
      <c r="AC9" s="450">
        <v>1000</v>
      </c>
      <c r="AD9" s="451"/>
      <c r="AE9" s="450">
        <v>1000</v>
      </c>
      <c r="AF9" s="451"/>
      <c r="AG9" s="450">
        <v>10000</v>
      </c>
    </row>
    <row r="10" spans="1:33" x14ac:dyDescent="0.25">
      <c r="A10" s="449"/>
      <c r="B10" s="449"/>
      <c r="C10" s="449"/>
      <c r="D10" s="449"/>
      <c r="E10" s="449" t="s">
        <v>289</v>
      </c>
      <c r="F10" s="449"/>
      <c r="G10" s="449"/>
      <c r="H10" s="449"/>
      <c r="I10" s="450"/>
      <c r="J10" s="451"/>
      <c r="K10" s="450"/>
      <c r="L10" s="451"/>
      <c r="M10" s="450"/>
      <c r="N10" s="451"/>
      <c r="O10" s="450"/>
      <c r="P10" s="451"/>
      <c r="Q10" s="450"/>
      <c r="R10" s="451"/>
      <c r="S10" s="450"/>
      <c r="T10" s="451"/>
      <c r="U10" s="450"/>
      <c r="V10" s="451"/>
      <c r="W10" s="450"/>
      <c r="X10" s="451"/>
      <c r="Y10" s="450"/>
      <c r="Z10" s="451"/>
      <c r="AA10" s="450"/>
      <c r="AB10" s="451"/>
      <c r="AC10" s="450"/>
      <c r="AD10" s="451"/>
      <c r="AE10" s="450"/>
      <c r="AF10" s="451"/>
      <c r="AG10" s="450"/>
    </row>
    <row r="11" spans="1:33" x14ac:dyDescent="0.25">
      <c r="A11" s="449"/>
      <c r="B11" s="449"/>
      <c r="C11" s="449"/>
      <c r="D11" s="449"/>
      <c r="E11" s="449"/>
      <c r="F11" s="449" t="s">
        <v>290</v>
      </c>
      <c r="G11" s="449"/>
      <c r="H11" s="449"/>
      <c r="I11" s="450">
        <v>0</v>
      </c>
      <c r="J11" s="451"/>
      <c r="K11" s="450">
        <v>0</v>
      </c>
      <c r="L11" s="451"/>
      <c r="M11" s="450">
        <v>0</v>
      </c>
      <c r="N11" s="451"/>
      <c r="O11" s="450">
        <v>0</v>
      </c>
      <c r="P11" s="451"/>
      <c r="Q11" s="450">
        <v>0</v>
      </c>
      <c r="R11" s="451"/>
      <c r="S11" s="450">
        <v>0</v>
      </c>
      <c r="T11" s="451"/>
      <c r="U11" s="450">
        <v>0</v>
      </c>
      <c r="V11" s="451"/>
      <c r="W11" s="450">
        <v>0</v>
      </c>
      <c r="X11" s="451"/>
      <c r="Y11" s="450">
        <v>0</v>
      </c>
      <c r="Z11" s="451"/>
      <c r="AA11" s="450">
        <v>2935.96</v>
      </c>
      <c r="AB11" s="451"/>
      <c r="AC11" s="450">
        <v>0</v>
      </c>
      <c r="AD11" s="451"/>
      <c r="AE11" s="450">
        <v>2935.96</v>
      </c>
      <c r="AF11" s="451"/>
      <c r="AG11" s="450">
        <v>5871.92</v>
      </c>
    </row>
    <row r="12" spans="1:33" ht="15.75" thickBot="1" x14ac:dyDescent="0.3">
      <c r="A12" s="449"/>
      <c r="B12" s="449"/>
      <c r="C12" s="449"/>
      <c r="D12" s="449"/>
      <c r="E12" s="449"/>
      <c r="F12" s="449" t="s">
        <v>291</v>
      </c>
      <c r="G12" s="449"/>
      <c r="H12" s="449"/>
      <c r="I12" s="452">
        <v>0</v>
      </c>
      <c r="J12" s="451"/>
      <c r="K12" s="452">
        <v>0</v>
      </c>
      <c r="L12" s="451"/>
      <c r="M12" s="452">
        <v>0</v>
      </c>
      <c r="N12" s="451"/>
      <c r="O12" s="452">
        <v>0</v>
      </c>
      <c r="P12" s="451"/>
      <c r="Q12" s="452">
        <v>0</v>
      </c>
      <c r="R12" s="451"/>
      <c r="S12" s="452">
        <v>0</v>
      </c>
      <c r="T12" s="451"/>
      <c r="U12" s="452">
        <v>0</v>
      </c>
      <c r="V12" s="451"/>
      <c r="W12" s="452">
        <v>0</v>
      </c>
      <c r="X12" s="451"/>
      <c r="Y12" s="452">
        <v>1000</v>
      </c>
      <c r="Z12" s="451"/>
      <c r="AA12" s="452">
        <v>0</v>
      </c>
      <c r="AB12" s="451"/>
      <c r="AC12" s="452">
        <v>0</v>
      </c>
      <c r="AD12" s="451"/>
      <c r="AE12" s="452">
        <v>4785</v>
      </c>
      <c r="AF12" s="451"/>
      <c r="AG12" s="452">
        <v>5785</v>
      </c>
    </row>
    <row r="13" spans="1:33" ht="15.75" thickBot="1" x14ac:dyDescent="0.3">
      <c r="A13" s="449"/>
      <c r="B13" s="449"/>
      <c r="C13" s="449"/>
      <c r="D13" s="449"/>
      <c r="E13" s="449" t="s">
        <v>292</v>
      </c>
      <c r="F13" s="449"/>
      <c r="G13" s="449"/>
      <c r="H13" s="449"/>
      <c r="I13" s="453">
        <v>0</v>
      </c>
      <c r="J13" s="451"/>
      <c r="K13" s="453">
        <v>0</v>
      </c>
      <c r="L13" s="451"/>
      <c r="M13" s="453">
        <v>0</v>
      </c>
      <c r="N13" s="451"/>
      <c r="O13" s="453">
        <v>0</v>
      </c>
      <c r="P13" s="451"/>
      <c r="Q13" s="453">
        <v>0</v>
      </c>
      <c r="R13" s="451"/>
      <c r="S13" s="453">
        <v>0</v>
      </c>
      <c r="T13" s="451"/>
      <c r="U13" s="453">
        <v>0</v>
      </c>
      <c r="V13" s="451"/>
      <c r="W13" s="453">
        <v>0</v>
      </c>
      <c r="X13" s="451"/>
      <c r="Y13" s="453">
        <v>1000</v>
      </c>
      <c r="Z13" s="451"/>
      <c r="AA13" s="453">
        <v>2935.96</v>
      </c>
      <c r="AB13" s="451"/>
      <c r="AC13" s="453">
        <v>0</v>
      </c>
      <c r="AD13" s="451"/>
      <c r="AE13" s="453">
        <v>7720.96</v>
      </c>
      <c r="AF13" s="451"/>
      <c r="AG13" s="453">
        <v>11656.92</v>
      </c>
    </row>
    <row r="14" spans="1:33" x14ac:dyDescent="0.25">
      <c r="A14" s="449"/>
      <c r="B14" s="449"/>
      <c r="C14" s="449"/>
      <c r="D14" s="449" t="s">
        <v>293</v>
      </c>
      <c r="E14" s="449"/>
      <c r="F14" s="449"/>
      <c r="G14" s="449"/>
      <c r="H14" s="449"/>
      <c r="I14" s="450">
        <v>0</v>
      </c>
      <c r="J14" s="451"/>
      <c r="K14" s="450">
        <v>0</v>
      </c>
      <c r="L14" s="451"/>
      <c r="M14" s="450">
        <v>30829</v>
      </c>
      <c r="N14" s="451"/>
      <c r="O14" s="450">
        <v>30829</v>
      </c>
      <c r="P14" s="451"/>
      <c r="Q14" s="450">
        <v>42356</v>
      </c>
      <c r="R14" s="451"/>
      <c r="S14" s="450">
        <v>30830</v>
      </c>
      <c r="T14" s="451"/>
      <c r="U14" s="450">
        <v>30829</v>
      </c>
      <c r="V14" s="451"/>
      <c r="W14" s="450">
        <v>30829</v>
      </c>
      <c r="X14" s="451"/>
      <c r="Y14" s="450">
        <v>22121</v>
      </c>
      <c r="Z14" s="451"/>
      <c r="AA14" s="450">
        <v>24056.959999999999</v>
      </c>
      <c r="AB14" s="451"/>
      <c r="AC14" s="450">
        <v>31331</v>
      </c>
      <c r="AD14" s="451"/>
      <c r="AE14" s="450">
        <v>43298.96</v>
      </c>
      <c r="AF14" s="451"/>
      <c r="AG14" s="450">
        <v>317309.92</v>
      </c>
    </row>
    <row r="15" spans="1:33" x14ac:dyDescent="0.25">
      <c r="A15" s="449"/>
      <c r="B15" s="449"/>
      <c r="C15" s="449"/>
      <c r="D15" s="449" t="s">
        <v>220</v>
      </c>
      <c r="E15" s="449"/>
      <c r="F15" s="449"/>
      <c r="G15" s="449"/>
      <c r="H15" s="449"/>
      <c r="I15" s="450">
        <v>433.25</v>
      </c>
      <c r="J15" s="451"/>
      <c r="K15" s="450">
        <v>1145.45</v>
      </c>
      <c r="L15" s="451"/>
      <c r="M15" s="450">
        <v>280.58</v>
      </c>
      <c r="N15" s="451"/>
      <c r="O15" s="450">
        <v>25.75</v>
      </c>
      <c r="P15" s="451"/>
      <c r="Q15" s="450">
        <v>1255.4100000000001</v>
      </c>
      <c r="R15" s="451"/>
      <c r="S15" s="450">
        <v>7667.59</v>
      </c>
      <c r="T15" s="451"/>
      <c r="U15" s="450">
        <v>1426.45</v>
      </c>
      <c r="V15" s="451"/>
      <c r="W15" s="450">
        <v>1252.9100000000001</v>
      </c>
      <c r="X15" s="451"/>
      <c r="Y15" s="450">
        <v>765.98</v>
      </c>
      <c r="Z15" s="451"/>
      <c r="AA15" s="450">
        <v>1730.9</v>
      </c>
      <c r="AB15" s="451"/>
      <c r="AC15" s="450">
        <v>331.33</v>
      </c>
      <c r="AD15" s="451"/>
      <c r="AE15" s="450">
        <v>6160.27</v>
      </c>
      <c r="AF15" s="451"/>
      <c r="AG15" s="450">
        <v>22475.87</v>
      </c>
    </row>
    <row r="16" spans="1:33" x14ac:dyDescent="0.25">
      <c r="A16" s="449"/>
      <c r="B16" s="449"/>
      <c r="C16" s="449"/>
      <c r="D16" s="449" t="s">
        <v>221</v>
      </c>
      <c r="E16" s="449"/>
      <c r="F16" s="449"/>
      <c r="G16" s="449"/>
      <c r="H16" s="449"/>
      <c r="I16" s="450"/>
      <c r="J16" s="451"/>
      <c r="K16" s="450"/>
      <c r="L16" s="451"/>
      <c r="M16" s="450"/>
      <c r="N16" s="451"/>
      <c r="O16" s="450"/>
      <c r="P16" s="451"/>
      <c r="Q16" s="450"/>
      <c r="R16" s="451"/>
      <c r="S16" s="450"/>
      <c r="T16" s="451"/>
      <c r="U16" s="450"/>
      <c r="V16" s="451"/>
      <c r="W16" s="450"/>
      <c r="X16" s="451"/>
      <c r="Y16" s="450"/>
      <c r="Z16" s="451"/>
      <c r="AA16" s="450"/>
      <c r="AB16" s="451"/>
      <c r="AC16" s="450"/>
      <c r="AD16" s="451"/>
      <c r="AE16" s="450"/>
      <c r="AF16" s="451"/>
      <c r="AG16" s="450"/>
    </row>
    <row r="17" spans="1:33" x14ac:dyDescent="0.25">
      <c r="A17" s="449"/>
      <c r="B17" s="449"/>
      <c r="C17" s="449"/>
      <c r="D17" s="449"/>
      <c r="E17" s="449" t="s">
        <v>294</v>
      </c>
      <c r="F17" s="449"/>
      <c r="G17" s="449"/>
      <c r="H17" s="449"/>
      <c r="I17" s="450">
        <v>2313.67</v>
      </c>
      <c r="J17" s="451"/>
      <c r="K17" s="450">
        <v>2093.31</v>
      </c>
      <c r="L17" s="451"/>
      <c r="M17" s="450">
        <v>2248.4299999999998</v>
      </c>
      <c r="N17" s="451"/>
      <c r="O17" s="450">
        <v>2299.91</v>
      </c>
      <c r="P17" s="451"/>
      <c r="Q17" s="450">
        <v>2250.81</v>
      </c>
      <c r="R17" s="451"/>
      <c r="S17" s="450">
        <v>2542.83</v>
      </c>
      <c r="T17" s="451"/>
      <c r="U17" s="450">
        <v>2548.7600000000002</v>
      </c>
      <c r="V17" s="451"/>
      <c r="W17" s="450">
        <v>2402.3000000000002</v>
      </c>
      <c r="X17" s="451"/>
      <c r="Y17" s="450">
        <v>3178.11</v>
      </c>
      <c r="Z17" s="451"/>
      <c r="AA17" s="450">
        <v>2713.37</v>
      </c>
      <c r="AB17" s="451"/>
      <c r="AC17" s="450">
        <v>2015</v>
      </c>
      <c r="AD17" s="451"/>
      <c r="AE17" s="450">
        <v>2206.92</v>
      </c>
      <c r="AF17" s="451"/>
      <c r="AG17" s="450">
        <v>28813.42</v>
      </c>
    </row>
    <row r="18" spans="1:33" ht="15.75" thickBot="1" x14ac:dyDescent="0.3">
      <c r="A18" s="449"/>
      <c r="B18" s="449"/>
      <c r="C18" s="449"/>
      <c r="D18" s="449"/>
      <c r="E18" s="449" t="s">
        <v>295</v>
      </c>
      <c r="F18" s="449"/>
      <c r="G18" s="449"/>
      <c r="H18" s="449"/>
      <c r="I18" s="454">
        <v>0</v>
      </c>
      <c r="J18" s="451"/>
      <c r="K18" s="454">
        <v>0</v>
      </c>
      <c r="L18" s="451"/>
      <c r="M18" s="454">
        <v>0</v>
      </c>
      <c r="N18" s="451"/>
      <c r="O18" s="454">
        <v>0</v>
      </c>
      <c r="P18" s="451"/>
      <c r="Q18" s="454">
        <v>0</v>
      </c>
      <c r="R18" s="451"/>
      <c r="S18" s="454">
        <v>2703.22</v>
      </c>
      <c r="T18" s="451"/>
      <c r="U18" s="454">
        <v>0</v>
      </c>
      <c r="V18" s="451"/>
      <c r="W18" s="454">
        <v>451.95</v>
      </c>
      <c r="X18" s="451"/>
      <c r="Y18" s="454">
        <v>560</v>
      </c>
      <c r="Z18" s="451"/>
      <c r="AA18" s="454">
        <v>0</v>
      </c>
      <c r="AB18" s="451"/>
      <c r="AC18" s="454">
        <v>2043.62</v>
      </c>
      <c r="AD18" s="451"/>
      <c r="AE18" s="454">
        <v>0</v>
      </c>
      <c r="AF18" s="451"/>
      <c r="AG18" s="454">
        <v>5758.79</v>
      </c>
    </row>
    <row r="19" spans="1:33" x14ac:dyDescent="0.25">
      <c r="A19" s="449"/>
      <c r="B19" s="449"/>
      <c r="C19" s="449"/>
      <c r="D19" s="449" t="s">
        <v>296</v>
      </c>
      <c r="E19" s="449"/>
      <c r="F19" s="449"/>
      <c r="G19" s="449"/>
      <c r="H19" s="449"/>
      <c r="I19" s="450">
        <v>2313.67</v>
      </c>
      <c r="J19" s="451"/>
      <c r="K19" s="450">
        <v>2093.31</v>
      </c>
      <c r="L19" s="451"/>
      <c r="M19" s="450">
        <v>2248.4299999999998</v>
      </c>
      <c r="N19" s="451"/>
      <c r="O19" s="450">
        <v>2299.91</v>
      </c>
      <c r="P19" s="451"/>
      <c r="Q19" s="450">
        <v>2250.81</v>
      </c>
      <c r="R19" s="451"/>
      <c r="S19" s="450">
        <v>5246.05</v>
      </c>
      <c r="T19" s="451"/>
      <c r="U19" s="450">
        <v>2548.7600000000002</v>
      </c>
      <c r="V19" s="451"/>
      <c r="W19" s="450">
        <v>2854.25</v>
      </c>
      <c r="X19" s="451"/>
      <c r="Y19" s="450">
        <v>3738.11</v>
      </c>
      <c r="Z19" s="451"/>
      <c r="AA19" s="450">
        <v>2713.37</v>
      </c>
      <c r="AB19" s="451"/>
      <c r="AC19" s="450">
        <v>4058.62</v>
      </c>
      <c r="AD19" s="451"/>
      <c r="AE19" s="450">
        <v>2206.92</v>
      </c>
      <c r="AF19" s="451"/>
      <c r="AG19" s="450">
        <v>34572.21</v>
      </c>
    </row>
    <row r="20" spans="1:33" x14ac:dyDescent="0.25">
      <c r="A20" s="449"/>
      <c r="B20" s="449"/>
      <c r="C20" s="449"/>
      <c r="D20" s="449" t="s">
        <v>222</v>
      </c>
      <c r="E20" s="449"/>
      <c r="F20" s="449"/>
      <c r="G20" s="449"/>
      <c r="H20" s="449"/>
      <c r="I20" s="450">
        <v>0</v>
      </c>
      <c r="J20" s="451"/>
      <c r="K20" s="450">
        <v>15128.75</v>
      </c>
      <c r="L20" s="451"/>
      <c r="M20" s="450">
        <v>14424.55</v>
      </c>
      <c r="N20" s="451"/>
      <c r="O20" s="450">
        <v>10554.3</v>
      </c>
      <c r="P20" s="451"/>
      <c r="Q20" s="450">
        <v>8295.65</v>
      </c>
      <c r="R20" s="451"/>
      <c r="S20" s="450">
        <v>9844.5499999999993</v>
      </c>
      <c r="T20" s="451"/>
      <c r="U20" s="450">
        <v>7681.65</v>
      </c>
      <c r="V20" s="451"/>
      <c r="W20" s="450">
        <v>11914.65</v>
      </c>
      <c r="X20" s="451"/>
      <c r="Y20" s="450">
        <v>52.25</v>
      </c>
      <c r="Z20" s="451"/>
      <c r="AA20" s="450">
        <v>0</v>
      </c>
      <c r="AB20" s="451"/>
      <c r="AC20" s="450">
        <v>0</v>
      </c>
      <c r="AD20" s="451"/>
      <c r="AE20" s="450">
        <v>0</v>
      </c>
      <c r="AF20" s="451"/>
      <c r="AG20" s="450">
        <v>77896.350000000006</v>
      </c>
    </row>
    <row r="21" spans="1:33" x14ac:dyDescent="0.25">
      <c r="A21" s="449"/>
      <c r="B21" s="449"/>
      <c r="C21" s="449"/>
      <c r="D21" s="449" t="s">
        <v>223</v>
      </c>
      <c r="E21" s="449"/>
      <c r="F21" s="449"/>
      <c r="G21" s="449"/>
      <c r="H21" s="449"/>
      <c r="I21" s="450">
        <v>19356.78</v>
      </c>
      <c r="J21" s="451"/>
      <c r="K21" s="450">
        <v>19356.78</v>
      </c>
      <c r="L21" s="451"/>
      <c r="M21" s="450">
        <v>19356.78</v>
      </c>
      <c r="N21" s="451"/>
      <c r="O21" s="450">
        <v>19356.78</v>
      </c>
      <c r="P21" s="451"/>
      <c r="Q21" s="450">
        <v>19356.78</v>
      </c>
      <c r="R21" s="451"/>
      <c r="S21" s="450">
        <v>19356.78</v>
      </c>
      <c r="T21" s="451"/>
      <c r="U21" s="450">
        <v>19356.78</v>
      </c>
      <c r="V21" s="451"/>
      <c r="W21" s="450">
        <v>19356.78</v>
      </c>
      <c r="X21" s="451"/>
      <c r="Y21" s="450">
        <v>19356.78</v>
      </c>
      <c r="Z21" s="451"/>
      <c r="AA21" s="450">
        <v>19356.78</v>
      </c>
      <c r="AB21" s="451"/>
      <c r="AC21" s="450">
        <v>19356.78</v>
      </c>
      <c r="AD21" s="451"/>
      <c r="AE21" s="450">
        <v>41401.160000000003</v>
      </c>
      <c r="AF21" s="451"/>
      <c r="AG21" s="450">
        <v>254325.74</v>
      </c>
    </row>
    <row r="22" spans="1:33" x14ac:dyDescent="0.25">
      <c r="A22" s="449"/>
      <c r="B22" s="449"/>
      <c r="C22" s="449"/>
      <c r="D22" s="449" t="s">
        <v>224</v>
      </c>
      <c r="E22" s="449"/>
      <c r="F22" s="449"/>
      <c r="G22" s="449"/>
      <c r="H22" s="449"/>
      <c r="I22" s="450"/>
      <c r="J22" s="451"/>
      <c r="K22" s="450"/>
      <c r="L22" s="451"/>
      <c r="M22" s="450"/>
      <c r="N22" s="451"/>
      <c r="O22" s="450"/>
      <c r="P22" s="451"/>
      <c r="Q22" s="450"/>
      <c r="R22" s="451"/>
      <c r="S22" s="450"/>
      <c r="T22" s="451"/>
      <c r="U22" s="450"/>
      <c r="V22" s="451"/>
      <c r="W22" s="450"/>
      <c r="X22" s="451"/>
      <c r="Y22" s="450"/>
      <c r="Z22" s="451"/>
      <c r="AA22" s="450"/>
      <c r="AB22" s="451"/>
      <c r="AC22" s="450"/>
      <c r="AD22" s="451"/>
      <c r="AE22" s="450"/>
      <c r="AF22" s="451"/>
      <c r="AG22" s="450"/>
    </row>
    <row r="23" spans="1:33" x14ac:dyDescent="0.25">
      <c r="A23" s="449"/>
      <c r="B23" s="449"/>
      <c r="C23" s="449"/>
      <c r="D23" s="449"/>
      <c r="E23" s="449" t="s">
        <v>297</v>
      </c>
      <c r="F23" s="449"/>
      <c r="G23" s="449"/>
      <c r="H23" s="449"/>
      <c r="I23" s="450">
        <v>0</v>
      </c>
      <c r="J23" s="451"/>
      <c r="K23" s="450">
        <v>0</v>
      </c>
      <c r="L23" s="451"/>
      <c r="M23" s="450">
        <v>4599</v>
      </c>
      <c r="N23" s="451"/>
      <c r="O23" s="450">
        <v>8832.31</v>
      </c>
      <c r="P23" s="451"/>
      <c r="Q23" s="450">
        <v>350</v>
      </c>
      <c r="R23" s="451"/>
      <c r="S23" s="450">
        <v>-80</v>
      </c>
      <c r="T23" s="451"/>
      <c r="U23" s="450">
        <v>100</v>
      </c>
      <c r="V23" s="451"/>
      <c r="W23" s="450">
        <v>0</v>
      </c>
      <c r="X23" s="451"/>
      <c r="Y23" s="450">
        <v>0</v>
      </c>
      <c r="Z23" s="451"/>
      <c r="AA23" s="450">
        <v>0</v>
      </c>
      <c r="AB23" s="451"/>
      <c r="AC23" s="450">
        <v>0</v>
      </c>
      <c r="AD23" s="451"/>
      <c r="AE23" s="450">
        <v>955.97</v>
      </c>
      <c r="AF23" s="451"/>
      <c r="AG23" s="450">
        <v>14757.28</v>
      </c>
    </row>
    <row r="24" spans="1:33" x14ac:dyDescent="0.25">
      <c r="A24" s="449"/>
      <c r="B24" s="449"/>
      <c r="C24" s="449"/>
      <c r="D24" s="449"/>
      <c r="E24" s="449" t="s">
        <v>298</v>
      </c>
      <c r="F24" s="449"/>
      <c r="G24" s="449"/>
      <c r="H24" s="449"/>
      <c r="I24" s="450">
        <v>0</v>
      </c>
      <c r="J24" s="451"/>
      <c r="K24" s="450">
        <v>0</v>
      </c>
      <c r="L24" s="451"/>
      <c r="M24" s="450">
        <v>6670</v>
      </c>
      <c r="N24" s="451"/>
      <c r="O24" s="450">
        <v>8373</v>
      </c>
      <c r="P24" s="451"/>
      <c r="Q24" s="450">
        <v>3591</v>
      </c>
      <c r="R24" s="451"/>
      <c r="S24" s="450">
        <v>683</v>
      </c>
      <c r="T24" s="451"/>
      <c r="U24" s="450">
        <v>1114</v>
      </c>
      <c r="V24" s="451"/>
      <c r="W24" s="450">
        <v>1530</v>
      </c>
      <c r="X24" s="451"/>
      <c r="Y24" s="450">
        <v>1917</v>
      </c>
      <c r="Z24" s="451"/>
      <c r="AA24" s="450">
        <v>0</v>
      </c>
      <c r="AB24" s="451"/>
      <c r="AC24" s="450">
        <v>0</v>
      </c>
      <c r="AD24" s="451"/>
      <c r="AE24" s="450">
        <v>430.5</v>
      </c>
      <c r="AF24" s="451"/>
      <c r="AG24" s="450">
        <v>24308.5</v>
      </c>
    </row>
    <row r="25" spans="1:33" x14ac:dyDescent="0.25">
      <c r="A25" s="449"/>
      <c r="B25" s="449"/>
      <c r="C25" s="449"/>
      <c r="D25" s="449"/>
      <c r="E25" s="449" t="s">
        <v>299</v>
      </c>
      <c r="F25" s="449"/>
      <c r="G25" s="449"/>
      <c r="H25" s="449"/>
      <c r="I25" s="450">
        <v>0</v>
      </c>
      <c r="J25" s="451"/>
      <c r="K25" s="450">
        <v>0</v>
      </c>
      <c r="L25" s="451"/>
      <c r="M25" s="450">
        <v>2205</v>
      </c>
      <c r="N25" s="451"/>
      <c r="O25" s="450">
        <v>29840</v>
      </c>
      <c r="P25" s="451"/>
      <c r="Q25" s="450">
        <v>39460</v>
      </c>
      <c r="R25" s="451"/>
      <c r="S25" s="450">
        <v>420</v>
      </c>
      <c r="T25" s="451"/>
      <c r="U25" s="450">
        <v>11400</v>
      </c>
      <c r="V25" s="451"/>
      <c r="W25" s="450">
        <v>1660</v>
      </c>
      <c r="X25" s="451"/>
      <c r="Y25" s="450">
        <v>-65</v>
      </c>
      <c r="Z25" s="451"/>
      <c r="AA25" s="450">
        <v>0</v>
      </c>
      <c r="AB25" s="451"/>
      <c r="AC25" s="450">
        <v>-1130</v>
      </c>
      <c r="AD25" s="451"/>
      <c r="AE25" s="450">
        <v>-305</v>
      </c>
      <c r="AF25" s="451"/>
      <c r="AG25" s="450">
        <v>83485</v>
      </c>
    </row>
    <row r="26" spans="1:33" x14ac:dyDescent="0.25">
      <c r="A26" s="449"/>
      <c r="B26" s="449"/>
      <c r="C26" s="449"/>
      <c r="D26" s="449"/>
      <c r="E26" s="449" t="s">
        <v>300</v>
      </c>
      <c r="F26" s="449"/>
      <c r="G26" s="449"/>
      <c r="H26" s="449"/>
      <c r="I26" s="450">
        <v>0</v>
      </c>
      <c r="J26" s="451"/>
      <c r="K26" s="450">
        <v>0</v>
      </c>
      <c r="L26" s="451"/>
      <c r="M26" s="450">
        <v>16310</v>
      </c>
      <c r="N26" s="451"/>
      <c r="O26" s="450">
        <v>20436.75</v>
      </c>
      <c r="P26" s="451"/>
      <c r="Q26" s="450">
        <v>17892.05</v>
      </c>
      <c r="R26" s="451"/>
      <c r="S26" s="450">
        <v>8458.2800000000007</v>
      </c>
      <c r="T26" s="451"/>
      <c r="U26" s="450">
        <v>6527.84</v>
      </c>
      <c r="V26" s="451"/>
      <c r="W26" s="450">
        <v>10740.5</v>
      </c>
      <c r="X26" s="451"/>
      <c r="Y26" s="450">
        <v>1829.2</v>
      </c>
      <c r="Z26" s="451"/>
      <c r="AA26" s="450">
        <v>18</v>
      </c>
      <c r="AB26" s="451"/>
      <c r="AC26" s="450">
        <v>-1518</v>
      </c>
      <c r="AD26" s="451"/>
      <c r="AE26" s="450">
        <v>-783</v>
      </c>
      <c r="AF26" s="451"/>
      <c r="AG26" s="450">
        <v>79911.62</v>
      </c>
    </row>
    <row r="27" spans="1:33" x14ac:dyDescent="0.25">
      <c r="A27" s="449"/>
      <c r="B27" s="449"/>
      <c r="C27" s="449"/>
      <c r="D27" s="449"/>
      <c r="E27" s="449" t="s">
        <v>301</v>
      </c>
      <c r="F27" s="449"/>
      <c r="G27" s="449"/>
      <c r="H27" s="449"/>
      <c r="I27" s="450">
        <v>0</v>
      </c>
      <c r="J27" s="451"/>
      <c r="K27" s="450">
        <v>0</v>
      </c>
      <c r="L27" s="451"/>
      <c r="M27" s="450">
        <v>0</v>
      </c>
      <c r="N27" s="451"/>
      <c r="O27" s="450">
        <v>0</v>
      </c>
      <c r="P27" s="451"/>
      <c r="Q27" s="450">
        <v>0</v>
      </c>
      <c r="R27" s="451"/>
      <c r="S27" s="450">
        <v>0</v>
      </c>
      <c r="T27" s="451"/>
      <c r="U27" s="450">
        <v>0</v>
      </c>
      <c r="V27" s="451"/>
      <c r="W27" s="450">
        <v>951</v>
      </c>
      <c r="X27" s="451"/>
      <c r="Y27" s="450">
        <v>21</v>
      </c>
      <c r="Z27" s="451"/>
      <c r="AA27" s="450">
        <v>0</v>
      </c>
      <c r="AB27" s="451"/>
      <c r="AC27" s="450">
        <v>0</v>
      </c>
      <c r="AD27" s="451"/>
      <c r="AE27" s="450">
        <v>0</v>
      </c>
      <c r="AF27" s="451"/>
      <c r="AG27" s="450">
        <v>972</v>
      </c>
    </row>
    <row r="28" spans="1:33" x14ac:dyDescent="0.25">
      <c r="A28" s="449"/>
      <c r="B28" s="449"/>
      <c r="C28" s="449"/>
      <c r="D28" s="449"/>
      <c r="E28" s="449" t="s">
        <v>302</v>
      </c>
      <c r="F28" s="449"/>
      <c r="G28" s="449"/>
      <c r="H28" s="449"/>
      <c r="I28" s="450">
        <v>1000</v>
      </c>
      <c r="J28" s="451"/>
      <c r="K28" s="450">
        <v>0</v>
      </c>
      <c r="L28" s="451"/>
      <c r="M28" s="450">
        <v>0</v>
      </c>
      <c r="N28" s="451"/>
      <c r="O28" s="450">
        <v>250</v>
      </c>
      <c r="P28" s="451"/>
      <c r="Q28" s="450">
        <v>0</v>
      </c>
      <c r="R28" s="451"/>
      <c r="S28" s="450">
        <v>0</v>
      </c>
      <c r="T28" s="451"/>
      <c r="U28" s="450">
        <v>0</v>
      </c>
      <c r="V28" s="451"/>
      <c r="W28" s="450">
        <v>0</v>
      </c>
      <c r="X28" s="451"/>
      <c r="Y28" s="450">
        <v>0</v>
      </c>
      <c r="Z28" s="451"/>
      <c r="AA28" s="450">
        <v>0</v>
      </c>
      <c r="AB28" s="451"/>
      <c r="AC28" s="450">
        <v>0</v>
      </c>
      <c r="AD28" s="451"/>
      <c r="AE28" s="450">
        <v>0</v>
      </c>
      <c r="AF28" s="451"/>
      <c r="AG28" s="450">
        <v>1250</v>
      </c>
    </row>
    <row r="29" spans="1:33" x14ac:dyDescent="0.25">
      <c r="A29" s="449"/>
      <c r="B29" s="449"/>
      <c r="C29" s="449"/>
      <c r="D29" s="449"/>
      <c r="E29" s="449" t="s">
        <v>303</v>
      </c>
      <c r="F29" s="449"/>
      <c r="G29" s="449"/>
      <c r="H29" s="449"/>
      <c r="I29" s="450">
        <v>0</v>
      </c>
      <c r="J29" s="451"/>
      <c r="K29" s="450">
        <v>3399</v>
      </c>
      <c r="L29" s="451"/>
      <c r="M29" s="450">
        <v>4542.5</v>
      </c>
      <c r="N29" s="451"/>
      <c r="O29" s="450">
        <v>782</v>
      </c>
      <c r="P29" s="451"/>
      <c r="Q29" s="450">
        <v>235</v>
      </c>
      <c r="R29" s="451"/>
      <c r="S29" s="450">
        <v>551</v>
      </c>
      <c r="T29" s="451"/>
      <c r="U29" s="450">
        <v>4223</v>
      </c>
      <c r="V29" s="451"/>
      <c r="W29" s="450">
        <v>1133</v>
      </c>
      <c r="X29" s="451"/>
      <c r="Y29" s="450">
        <v>493</v>
      </c>
      <c r="Z29" s="451"/>
      <c r="AA29" s="450">
        <v>-223</v>
      </c>
      <c r="AB29" s="451"/>
      <c r="AC29" s="450">
        <v>-3719</v>
      </c>
      <c r="AD29" s="451"/>
      <c r="AE29" s="450">
        <v>0</v>
      </c>
      <c r="AF29" s="451"/>
      <c r="AG29" s="450">
        <v>11416.5</v>
      </c>
    </row>
    <row r="30" spans="1:33" x14ac:dyDescent="0.25">
      <c r="A30" s="449"/>
      <c r="B30" s="449"/>
      <c r="C30" s="449"/>
      <c r="D30" s="449"/>
      <c r="E30" s="449" t="s">
        <v>304</v>
      </c>
      <c r="F30" s="449"/>
      <c r="G30" s="449"/>
      <c r="H30" s="449"/>
      <c r="I30" s="450">
        <v>23.44</v>
      </c>
      <c r="J30" s="451"/>
      <c r="K30" s="450">
        <v>69</v>
      </c>
      <c r="L30" s="451"/>
      <c r="M30" s="450">
        <v>8472</v>
      </c>
      <c r="N30" s="451"/>
      <c r="O30" s="450">
        <v>45</v>
      </c>
      <c r="P30" s="451"/>
      <c r="Q30" s="450">
        <v>628</v>
      </c>
      <c r="R30" s="451"/>
      <c r="S30" s="450">
        <v>2276.5</v>
      </c>
      <c r="T30" s="451"/>
      <c r="U30" s="450">
        <v>1330</v>
      </c>
      <c r="V30" s="451"/>
      <c r="W30" s="450">
        <v>250</v>
      </c>
      <c r="X30" s="451"/>
      <c r="Y30" s="450">
        <v>-882.5</v>
      </c>
      <c r="Z30" s="451"/>
      <c r="AA30" s="450">
        <v>-193.94</v>
      </c>
      <c r="AB30" s="451"/>
      <c r="AC30" s="450">
        <v>-5865</v>
      </c>
      <c r="AD30" s="451"/>
      <c r="AE30" s="450">
        <v>83</v>
      </c>
      <c r="AF30" s="451"/>
      <c r="AG30" s="450">
        <v>6235.5</v>
      </c>
    </row>
    <row r="31" spans="1:33" x14ac:dyDescent="0.25">
      <c r="A31" s="449"/>
      <c r="B31" s="449"/>
      <c r="C31" s="449"/>
      <c r="D31" s="449"/>
      <c r="E31" s="449" t="s">
        <v>305</v>
      </c>
      <c r="F31" s="449"/>
      <c r="G31" s="449"/>
      <c r="H31" s="449"/>
      <c r="I31" s="450">
        <v>0</v>
      </c>
      <c r="J31" s="451"/>
      <c r="K31" s="450">
        <v>0</v>
      </c>
      <c r="L31" s="451"/>
      <c r="M31" s="450">
        <v>0</v>
      </c>
      <c r="N31" s="451"/>
      <c r="O31" s="450">
        <v>2016</v>
      </c>
      <c r="P31" s="451"/>
      <c r="Q31" s="450">
        <v>0</v>
      </c>
      <c r="R31" s="451"/>
      <c r="S31" s="450">
        <v>0</v>
      </c>
      <c r="T31" s="451"/>
      <c r="U31" s="450">
        <v>0</v>
      </c>
      <c r="V31" s="451"/>
      <c r="W31" s="450">
        <v>0</v>
      </c>
      <c r="X31" s="451"/>
      <c r="Y31" s="450">
        <v>0</v>
      </c>
      <c r="Z31" s="451"/>
      <c r="AA31" s="450">
        <v>0</v>
      </c>
      <c r="AB31" s="451"/>
      <c r="AC31" s="450">
        <v>0</v>
      </c>
      <c r="AD31" s="451"/>
      <c r="AE31" s="450">
        <v>-50</v>
      </c>
      <c r="AF31" s="451"/>
      <c r="AG31" s="450">
        <v>1966</v>
      </c>
    </row>
    <row r="32" spans="1:33" ht="15.75" thickBot="1" x14ac:dyDescent="0.3">
      <c r="A32" s="449"/>
      <c r="B32" s="449"/>
      <c r="C32" s="449"/>
      <c r="D32" s="449"/>
      <c r="E32" s="449" t="s">
        <v>306</v>
      </c>
      <c r="F32" s="449"/>
      <c r="G32" s="449"/>
      <c r="H32" s="449"/>
      <c r="I32" s="454">
        <v>653.12</v>
      </c>
      <c r="J32" s="451"/>
      <c r="K32" s="454">
        <v>2060</v>
      </c>
      <c r="L32" s="451"/>
      <c r="M32" s="454">
        <v>1396</v>
      </c>
      <c r="N32" s="451"/>
      <c r="O32" s="454">
        <v>181.01</v>
      </c>
      <c r="P32" s="451"/>
      <c r="Q32" s="454">
        <v>0</v>
      </c>
      <c r="R32" s="451"/>
      <c r="S32" s="454">
        <v>0</v>
      </c>
      <c r="T32" s="451"/>
      <c r="U32" s="454">
        <v>0</v>
      </c>
      <c r="V32" s="451"/>
      <c r="W32" s="454">
        <v>0</v>
      </c>
      <c r="X32" s="451"/>
      <c r="Y32" s="454">
        <v>0</v>
      </c>
      <c r="Z32" s="451"/>
      <c r="AA32" s="454">
        <v>0</v>
      </c>
      <c r="AB32" s="451"/>
      <c r="AC32" s="454">
        <v>-394.45</v>
      </c>
      <c r="AD32" s="451"/>
      <c r="AE32" s="454">
        <v>780</v>
      </c>
      <c r="AF32" s="451"/>
      <c r="AG32" s="454">
        <v>4675.68</v>
      </c>
    </row>
    <row r="33" spans="1:33" x14ac:dyDescent="0.25">
      <c r="A33" s="449"/>
      <c r="B33" s="449"/>
      <c r="C33" s="449"/>
      <c r="D33" s="449" t="s">
        <v>307</v>
      </c>
      <c r="E33" s="449"/>
      <c r="F33" s="449"/>
      <c r="G33" s="449"/>
      <c r="H33" s="449"/>
      <c r="I33" s="450">
        <v>1676.56</v>
      </c>
      <c r="J33" s="451"/>
      <c r="K33" s="450">
        <v>5528</v>
      </c>
      <c r="L33" s="451"/>
      <c r="M33" s="450">
        <v>44194.5</v>
      </c>
      <c r="N33" s="451"/>
      <c r="O33" s="450">
        <v>70756.070000000007</v>
      </c>
      <c r="P33" s="451"/>
      <c r="Q33" s="450">
        <v>62156.05</v>
      </c>
      <c r="R33" s="451"/>
      <c r="S33" s="450">
        <v>12308.78</v>
      </c>
      <c r="T33" s="451"/>
      <c r="U33" s="450">
        <v>24694.84</v>
      </c>
      <c r="V33" s="451"/>
      <c r="W33" s="450">
        <v>16264.5</v>
      </c>
      <c r="X33" s="451"/>
      <c r="Y33" s="450">
        <v>3312.7</v>
      </c>
      <c r="Z33" s="451"/>
      <c r="AA33" s="450">
        <v>-398.94</v>
      </c>
      <c r="AB33" s="451"/>
      <c r="AC33" s="450">
        <v>-12626.45</v>
      </c>
      <c r="AD33" s="451"/>
      <c r="AE33" s="450">
        <v>1111.47</v>
      </c>
      <c r="AF33" s="451"/>
      <c r="AG33" s="450">
        <v>228978.08</v>
      </c>
    </row>
    <row r="34" spans="1:33" x14ac:dyDescent="0.25">
      <c r="A34" s="449"/>
      <c r="B34" s="449"/>
      <c r="C34" s="449"/>
      <c r="D34" s="449" t="s">
        <v>225</v>
      </c>
      <c r="E34" s="449"/>
      <c r="F34" s="449"/>
      <c r="G34" s="449"/>
      <c r="H34" s="449"/>
      <c r="I34" s="450">
        <v>6540</v>
      </c>
      <c r="J34" s="451"/>
      <c r="K34" s="450">
        <v>22300</v>
      </c>
      <c r="L34" s="451"/>
      <c r="M34" s="450">
        <v>39330</v>
      </c>
      <c r="N34" s="451"/>
      <c r="O34" s="450">
        <v>2545.0100000000002</v>
      </c>
      <c r="P34" s="451"/>
      <c r="Q34" s="450">
        <v>12485</v>
      </c>
      <c r="R34" s="451"/>
      <c r="S34" s="450">
        <v>23335</v>
      </c>
      <c r="T34" s="451"/>
      <c r="U34" s="450">
        <v>12700</v>
      </c>
      <c r="V34" s="451"/>
      <c r="W34" s="450">
        <v>4800</v>
      </c>
      <c r="X34" s="451"/>
      <c r="Y34" s="450">
        <v>675</v>
      </c>
      <c r="Z34" s="451"/>
      <c r="AA34" s="450">
        <v>-1000</v>
      </c>
      <c r="AB34" s="451"/>
      <c r="AC34" s="450">
        <v>1410</v>
      </c>
      <c r="AD34" s="451"/>
      <c r="AE34" s="450">
        <v>2070.6999999999998</v>
      </c>
      <c r="AF34" s="451"/>
      <c r="AG34" s="450">
        <v>127190.71</v>
      </c>
    </row>
    <row r="35" spans="1:33" x14ac:dyDescent="0.25">
      <c r="A35" s="449"/>
      <c r="B35" s="449"/>
      <c r="C35" s="449"/>
      <c r="D35" s="449" t="s">
        <v>226</v>
      </c>
      <c r="E35" s="449"/>
      <c r="F35" s="449"/>
      <c r="G35" s="449"/>
      <c r="H35" s="449"/>
      <c r="I35" s="450">
        <v>635.69000000000005</v>
      </c>
      <c r="J35" s="451"/>
      <c r="K35" s="450">
        <v>0</v>
      </c>
      <c r="L35" s="451"/>
      <c r="M35" s="450">
        <v>117000.79</v>
      </c>
      <c r="N35" s="451"/>
      <c r="O35" s="450">
        <v>-2282</v>
      </c>
      <c r="P35" s="451"/>
      <c r="Q35" s="450">
        <v>0</v>
      </c>
      <c r="R35" s="451"/>
      <c r="S35" s="450">
        <v>358</v>
      </c>
      <c r="T35" s="451"/>
      <c r="U35" s="450">
        <v>812</v>
      </c>
      <c r="V35" s="451"/>
      <c r="W35" s="450">
        <v>-635.69000000000005</v>
      </c>
      <c r="X35" s="451"/>
      <c r="Y35" s="450">
        <v>0</v>
      </c>
      <c r="Z35" s="451"/>
      <c r="AA35" s="450">
        <v>-9860</v>
      </c>
      <c r="AB35" s="451"/>
      <c r="AC35" s="450">
        <v>138.85</v>
      </c>
      <c r="AD35" s="451"/>
      <c r="AE35" s="450">
        <v>0</v>
      </c>
      <c r="AF35" s="451"/>
      <c r="AG35" s="450">
        <v>106167.64</v>
      </c>
    </row>
    <row r="36" spans="1:33" x14ac:dyDescent="0.25">
      <c r="A36" s="449"/>
      <c r="B36" s="449"/>
      <c r="C36" s="449"/>
      <c r="D36" s="449" t="s">
        <v>308</v>
      </c>
      <c r="E36" s="449"/>
      <c r="F36" s="449"/>
      <c r="G36" s="449"/>
      <c r="H36" s="449"/>
      <c r="I36" s="450">
        <v>0</v>
      </c>
      <c r="J36" s="451"/>
      <c r="K36" s="450">
        <v>0</v>
      </c>
      <c r="L36" s="451"/>
      <c r="M36" s="450">
        <v>0</v>
      </c>
      <c r="N36" s="451"/>
      <c r="O36" s="450">
        <v>0</v>
      </c>
      <c r="P36" s="451"/>
      <c r="Q36" s="450">
        <v>0</v>
      </c>
      <c r="R36" s="451"/>
      <c r="S36" s="450">
        <v>0</v>
      </c>
      <c r="T36" s="451"/>
      <c r="U36" s="450">
        <v>0</v>
      </c>
      <c r="V36" s="451"/>
      <c r="W36" s="450">
        <v>0</v>
      </c>
      <c r="X36" s="451"/>
      <c r="Y36" s="450">
        <v>0</v>
      </c>
      <c r="Z36" s="451"/>
      <c r="AA36" s="450">
        <v>0</v>
      </c>
      <c r="AB36" s="451"/>
      <c r="AC36" s="450">
        <v>0</v>
      </c>
      <c r="AD36" s="451"/>
      <c r="AE36" s="450">
        <v>466200</v>
      </c>
      <c r="AF36" s="451"/>
      <c r="AG36" s="450">
        <v>466200</v>
      </c>
    </row>
    <row r="37" spans="1:33" x14ac:dyDescent="0.25">
      <c r="A37" s="449"/>
      <c r="B37" s="449"/>
      <c r="C37" s="449"/>
      <c r="D37" s="449" t="s">
        <v>309</v>
      </c>
      <c r="E37" s="449"/>
      <c r="F37" s="449"/>
      <c r="G37" s="449"/>
      <c r="H37" s="449"/>
      <c r="I37" s="450">
        <v>0</v>
      </c>
      <c r="J37" s="451"/>
      <c r="K37" s="450">
        <v>0</v>
      </c>
      <c r="L37" s="451"/>
      <c r="M37" s="450">
        <v>0</v>
      </c>
      <c r="N37" s="451"/>
      <c r="O37" s="450">
        <v>0</v>
      </c>
      <c r="P37" s="451"/>
      <c r="Q37" s="450">
        <v>0</v>
      </c>
      <c r="R37" s="451"/>
      <c r="S37" s="450">
        <v>0</v>
      </c>
      <c r="T37" s="451"/>
      <c r="U37" s="450">
        <v>0</v>
      </c>
      <c r="V37" s="451"/>
      <c r="W37" s="450">
        <v>0</v>
      </c>
      <c r="X37" s="451"/>
      <c r="Y37" s="450">
        <v>0</v>
      </c>
      <c r="Z37" s="451"/>
      <c r="AA37" s="450">
        <v>0</v>
      </c>
      <c r="AB37" s="451"/>
      <c r="AC37" s="450">
        <v>0</v>
      </c>
      <c r="AD37" s="451"/>
      <c r="AE37" s="450">
        <v>2789195</v>
      </c>
      <c r="AF37" s="451"/>
      <c r="AG37" s="450">
        <v>2789195</v>
      </c>
    </row>
    <row r="38" spans="1:33" ht="15.75" thickBot="1" x14ac:dyDescent="0.3">
      <c r="A38" s="449"/>
      <c r="B38" s="449"/>
      <c r="C38" s="449"/>
      <c r="D38" s="449" t="s">
        <v>310</v>
      </c>
      <c r="E38" s="449"/>
      <c r="F38" s="449"/>
      <c r="G38" s="449"/>
      <c r="H38" s="449"/>
      <c r="I38" s="452">
        <v>0</v>
      </c>
      <c r="J38" s="451"/>
      <c r="K38" s="452">
        <v>0</v>
      </c>
      <c r="L38" s="451"/>
      <c r="M38" s="452">
        <v>0</v>
      </c>
      <c r="N38" s="451"/>
      <c r="O38" s="452">
        <v>0</v>
      </c>
      <c r="P38" s="451"/>
      <c r="Q38" s="452">
        <v>0</v>
      </c>
      <c r="R38" s="451"/>
      <c r="S38" s="452">
        <v>0</v>
      </c>
      <c r="T38" s="451"/>
      <c r="U38" s="452">
        <v>0</v>
      </c>
      <c r="V38" s="451"/>
      <c r="W38" s="452">
        <v>0</v>
      </c>
      <c r="X38" s="451"/>
      <c r="Y38" s="452">
        <v>0</v>
      </c>
      <c r="Z38" s="451"/>
      <c r="AA38" s="452">
        <v>0</v>
      </c>
      <c r="AB38" s="451"/>
      <c r="AC38" s="452">
        <v>0</v>
      </c>
      <c r="AD38" s="451"/>
      <c r="AE38" s="452">
        <v>0</v>
      </c>
      <c r="AF38" s="451"/>
      <c r="AG38" s="452">
        <v>0</v>
      </c>
    </row>
    <row r="39" spans="1:33" ht="15.75" thickBot="1" x14ac:dyDescent="0.3">
      <c r="A39" s="449"/>
      <c r="B39" s="449"/>
      <c r="C39" s="449" t="s">
        <v>11</v>
      </c>
      <c r="D39" s="449"/>
      <c r="E39" s="449"/>
      <c r="F39" s="449"/>
      <c r="G39" s="449"/>
      <c r="H39" s="449"/>
      <c r="I39" s="453">
        <v>1278987.95</v>
      </c>
      <c r="J39" s="451"/>
      <c r="K39" s="453">
        <v>1288371.29</v>
      </c>
      <c r="L39" s="451"/>
      <c r="M39" s="453">
        <v>1490483.63</v>
      </c>
      <c r="N39" s="451"/>
      <c r="O39" s="453">
        <v>1356903.82</v>
      </c>
      <c r="P39" s="451"/>
      <c r="Q39" s="453">
        <v>1370974.7</v>
      </c>
      <c r="R39" s="451"/>
      <c r="S39" s="453">
        <v>1282473.75</v>
      </c>
      <c r="T39" s="451"/>
      <c r="U39" s="453">
        <v>1273576.48</v>
      </c>
      <c r="V39" s="451"/>
      <c r="W39" s="453">
        <v>1260163.3999999999</v>
      </c>
      <c r="X39" s="451"/>
      <c r="Y39" s="453">
        <v>1223548.82</v>
      </c>
      <c r="Z39" s="451"/>
      <c r="AA39" s="453">
        <v>1180741.07</v>
      </c>
      <c r="AB39" s="451"/>
      <c r="AC39" s="453">
        <v>1188142.1299999999</v>
      </c>
      <c r="AD39" s="451"/>
      <c r="AE39" s="453">
        <v>4783571.4800000004</v>
      </c>
      <c r="AF39" s="451"/>
      <c r="AG39" s="453">
        <v>18977938.52</v>
      </c>
    </row>
    <row r="40" spans="1:33" x14ac:dyDescent="0.25">
      <c r="A40" s="449"/>
      <c r="B40" s="449" t="s">
        <v>227</v>
      </c>
      <c r="C40" s="449"/>
      <c r="D40" s="449"/>
      <c r="E40" s="449"/>
      <c r="F40" s="449"/>
      <c r="G40" s="449"/>
      <c r="H40" s="449"/>
      <c r="I40" s="450">
        <v>1278987.95</v>
      </c>
      <c r="J40" s="451"/>
      <c r="K40" s="450">
        <v>1288371.29</v>
      </c>
      <c r="L40" s="451"/>
      <c r="M40" s="450">
        <v>1490483.63</v>
      </c>
      <c r="N40" s="451"/>
      <c r="O40" s="450">
        <v>1356903.82</v>
      </c>
      <c r="P40" s="451"/>
      <c r="Q40" s="450">
        <v>1370974.7</v>
      </c>
      <c r="R40" s="451"/>
      <c r="S40" s="450">
        <v>1282473.75</v>
      </c>
      <c r="T40" s="451"/>
      <c r="U40" s="450">
        <v>1273576.48</v>
      </c>
      <c r="V40" s="451"/>
      <c r="W40" s="450">
        <v>1260163.3999999999</v>
      </c>
      <c r="X40" s="451"/>
      <c r="Y40" s="450">
        <v>1223548.82</v>
      </c>
      <c r="Z40" s="451"/>
      <c r="AA40" s="450">
        <v>1180741.07</v>
      </c>
      <c r="AB40" s="451"/>
      <c r="AC40" s="450">
        <v>1188142.1299999999</v>
      </c>
      <c r="AD40" s="451"/>
      <c r="AE40" s="450">
        <v>4783571.4800000004</v>
      </c>
      <c r="AF40" s="451"/>
      <c r="AG40" s="450">
        <v>18977938.52</v>
      </c>
    </row>
    <row r="41" spans="1:33" x14ac:dyDescent="0.25">
      <c r="A41" s="449"/>
      <c r="B41" s="449"/>
      <c r="C41" s="449" t="s">
        <v>228</v>
      </c>
      <c r="D41" s="449"/>
      <c r="E41" s="449"/>
      <c r="F41" s="449"/>
      <c r="G41" s="449"/>
      <c r="H41" s="449"/>
      <c r="I41" s="450"/>
      <c r="J41" s="451"/>
      <c r="K41" s="450"/>
      <c r="L41" s="451"/>
      <c r="M41" s="450"/>
      <c r="N41" s="451"/>
      <c r="O41" s="450"/>
      <c r="P41" s="451"/>
      <c r="Q41" s="450"/>
      <c r="R41" s="451"/>
      <c r="S41" s="450"/>
      <c r="T41" s="451"/>
      <c r="U41" s="450"/>
      <c r="V41" s="451"/>
      <c r="W41" s="450"/>
      <c r="X41" s="451"/>
      <c r="Y41" s="450"/>
      <c r="Z41" s="451"/>
      <c r="AA41" s="450"/>
      <c r="AB41" s="451"/>
      <c r="AC41" s="450"/>
      <c r="AD41" s="451"/>
      <c r="AE41" s="450"/>
      <c r="AF41" s="451"/>
      <c r="AG41" s="450"/>
    </row>
    <row r="42" spans="1:33" x14ac:dyDescent="0.25">
      <c r="A42" s="449"/>
      <c r="B42" s="449"/>
      <c r="C42" s="449"/>
      <c r="D42" s="449" t="s">
        <v>229</v>
      </c>
      <c r="E42" s="449"/>
      <c r="F42" s="449"/>
      <c r="G42" s="449"/>
      <c r="H42" s="449"/>
      <c r="I42" s="450"/>
      <c r="J42" s="451"/>
      <c r="K42" s="450"/>
      <c r="L42" s="451"/>
      <c r="M42" s="450"/>
      <c r="N42" s="451"/>
      <c r="O42" s="450"/>
      <c r="P42" s="451"/>
      <c r="Q42" s="450"/>
      <c r="R42" s="451"/>
      <c r="S42" s="450"/>
      <c r="T42" s="451"/>
      <c r="U42" s="450"/>
      <c r="V42" s="451"/>
      <c r="W42" s="450"/>
      <c r="X42" s="451"/>
      <c r="Y42" s="450"/>
      <c r="Z42" s="451"/>
      <c r="AA42" s="450"/>
      <c r="AB42" s="451"/>
      <c r="AC42" s="450"/>
      <c r="AD42" s="451"/>
      <c r="AE42" s="450"/>
      <c r="AF42" s="451"/>
      <c r="AG42" s="450"/>
    </row>
    <row r="43" spans="1:33" x14ac:dyDescent="0.25">
      <c r="A43" s="449"/>
      <c r="B43" s="449"/>
      <c r="C43" s="449"/>
      <c r="D43" s="449"/>
      <c r="E43" s="449" t="s">
        <v>311</v>
      </c>
      <c r="F43" s="449"/>
      <c r="G43" s="449"/>
      <c r="H43" s="449"/>
      <c r="I43" s="450">
        <v>12974.07</v>
      </c>
      <c r="J43" s="451"/>
      <c r="K43" s="450">
        <v>12974.07</v>
      </c>
      <c r="L43" s="451"/>
      <c r="M43" s="450">
        <v>12974.07</v>
      </c>
      <c r="N43" s="451"/>
      <c r="O43" s="450">
        <v>12974.07</v>
      </c>
      <c r="P43" s="451"/>
      <c r="Q43" s="450">
        <v>12974.07</v>
      </c>
      <c r="R43" s="451"/>
      <c r="S43" s="450">
        <v>12974.07</v>
      </c>
      <c r="T43" s="451"/>
      <c r="U43" s="450">
        <v>12974.07</v>
      </c>
      <c r="V43" s="451"/>
      <c r="W43" s="450">
        <v>12974.07</v>
      </c>
      <c r="X43" s="451"/>
      <c r="Y43" s="450">
        <v>12974.07</v>
      </c>
      <c r="Z43" s="451"/>
      <c r="AA43" s="450">
        <v>12974.07</v>
      </c>
      <c r="AB43" s="451"/>
      <c r="AC43" s="450">
        <v>12974.07</v>
      </c>
      <c r="AD43" s="451"/>
      <c r="AE43" s="450">
        <v>12974.07</v>
      </c>
      <c r="AF43" s="451"/>
      <c r="AG43" s="450">
        <v>155688.84</v>
      </c>
    </row>
    <row r="44" spans="1:33" x14ac:dyDescent="0.25">
      <c r="A44" s="449"/>
      <c r="B44" s="449"/>
      <c r="C44" s="449"/>
      <c r="D44" s="449"/>
      <c r="E44" s="449" t="s">
        <v>312</v>
      </c>
      <c r="F44" s="449"/>
      <c r="G44" s="449"/>
      <c r="H44" s="449"/>
      <c r="I44" s="450">
        <v>10625</v>
      </c>
      <c r="J44" s="451"/>
      <c r="K44" s="450">
        <v>10625</v>
      </c>
      <c r="L44" s="451"/>
      <c r="M44" s="450">
        <v>10625</v>
      </c>
      <c r="N44" s="451"/>
      <c r="O44" s="450">
        <v>10625</v>
      </c>
      <c r="P44" s="451"/>
      <c r="Q44" s="450">
        <v>10625</v>
      </c>
      <c r="R44" s="451"/>
      <c r="S44" s="450">
        <v>10625</v>
      </c>
      <c r="T44" s="451"/>
      <c r="U44" s="450">
        <v>10625</v>
      </c>
      <c r="V44" s="451"/>
      <c r="W44" s="450">
        <v>10625</v>
      </c>
      <c r="X44" s="451"/>
      <c r="Y44" s="450">
        <v>10625</v>
      </c>
      <c r="Z44" s="451"/>
      <c r="AA44" s="450">
        <v>10625</v>
      </c>
      <c r="AB44" s="451"/>
      <c r="AC44" s="450">
        <v>10625</v>
      </c>
      <c r="AD44" s="451"/>
      <c r="AE44" s="450">
        <v>10625</v>
      </c>
      <c r="AF44" s="451"/>
      <c r="AG44" s="450">
        <v>127500</v>
      </c>
    </row>
    <row r="45" spans="1:33" x14ac:dyDescent="0.25">
      <c r="A45" s="449"/>
      <c r="B45" s="449"/>
      <c r="C45" s="449"/>
      <c r="D45" s="449"/>
      <c r="E45" s="449" t="s">
        <v>313</v>
      </c>
      <c r="F45" s="449"/>
      <c r="G45" s="449"/>
      <c r="H45" s="449"/>
      <c r="I45" s="450"/>
      <c r="J45" s="451"/>
      <c r="K45" s="450"/>
      <c r="L45" s="451"/>
      <c r="M45" s="450"/>
      <c r="N45" s="451"/>
      <c r="O45" s="450"/>
      <c r="P45" s="451"/>
      <c r="Q45" s="450"/>
      <c r="R45" s="451"/>
      <c r="S45" s="450"/>
      <c r="T45" s="451"/>
      <c r="U45" s="450"/>
      <c r="V45" s="451"/>
      <c r="W45" s="450"/>
      <c r="X45" s="451"/>
      <c r="Y45" s="450"/>
      <c r="Z45" s="451"/>
      <c r="AA45" s="450"/>
      <c r="AB45" s="451"/>
      <c r="AC45" s="450"/>
      <c r="AD45" s="451"/>
      <c r="AE45" s="450"/>
      <c r="AF45" s="451"/>
      <c r="AG45" s="450"/>
    </row>
    <row r="46" spans="1:33" x14ac:dyDescent="0.25">
      <c r="A46" s="449"/>
      <c r="B46" s="449"/>
      <c r="C46" s="449"/>
      <c r="D46" s="449"/>
      <c r="E46" s="449"/>
      <c r="F46" s="449" t="s">
        <v>314</v>
      </c>
      <c r="G46" s="449"/>
      <c r="H46" s="449"/>
      <c r="I46" s="450">
        <v>30416.67</v>
      </c>
      <c r="J46" s="451"/>
      <c r="K46" s="450">
        <v>30416.67</v>
      </c>
      <c r="L46" s="451"/>
      <c r="M46" s="450">
        <v>30416.67</v>
      </c>
      <c r="N46" s="451"/>
      <c r="O46" s="450">
        <v>30416.67</v>
      </c>
      <c r="P46" s="451"/>
      <c r="Q46" s="450">
        <v>30416.67</v>
      </c>
      <c r="R46" s="451"/>
      <c r="S46" s="450">
        <v>30416.67</v>
      </c>
      <c r="T46" s="451"/>
      <c r="U46" s="450">
        <v>30416.67</v>
      </c>
      <c r="V46" s="451"/>
      <c r="W46" s="450">
        <v>30416.67</v>
      </c>
      <c r="X46" s="451"/>
      <c r="Y46" s="450">
        <v>30416.67</v>
      </c>
      <c r="Z46" s="451"/>
      <c r="AA46" s="450">
        <v>30416.67</v>
      </c>
      <c r="AB46" s="451"/>
      <c r="AC46" s="450">
        <v>30416.67</v>
      </c>
      <c r="AD46" s="451"/>
      <c r="AE46" s="450">
        <v>30416.67</v>
      </c>
      <c r="AF46" s="451"/>
      <c r="AG46" s="450">
        <v>365000.04</v>
      </c>
    </row>
    <row r="47" spans="1:33" ht="15.75" thickBot="1" x14ac:dyDescent="0.3">
      <c r="A47" s="449"/>
      <c r="B47" s="449"/>
      <c r="C47" s="449"/>
      <c r="D47" s="449"/>
      <c r="E47" s="449"/>
      <c r="F47" s="449" t="s">
        <v>315</v>
      </c>
      <c r="G47" s="449"/>
      <c r="H47" s="449"/>
      <c r="I47" s="454">
        <v>74621.929999999993</v>
      </c>
      <c r="J47" s="451"/>
      <c r="K47" s="454">
        <v>74621.929999999993</v>
      </c>
      <c r="L47" s="451"/>
      <c r="M47" s="454">
        <v>74621.929999999993</v>
      </c>
      <c r="N47" s="451"/>
      <c r="O47" s="454">
        <v>74621.929999999993</v>
      </c>
      <c r="P47" s="451"/>
      <c r="Q47" s="454">
        <v>74621.929999999993</v>
      </c>
      <c r="R47" s="451"/>
      <c r="S47" s="454">
        <v>74621.929999999993</v>
      </c>
      <c r="T47" s="451"/>
      <c r="U47" s="454">
        <v>74621.929999999993</v>
      </c>
      <c r="V47" s="451"/>
      <c r="W47" s="454">
        <v>74621.929999999993</v>
      </c>
      <c r="X47" s="451"/>
      <c r="Y47" s="454">
        <v>74621.929999999993</v>
      </c>
      <c r="Z47" s="451"/>
      <c r="AA47" s="454">
        <v>74621.929999999993</v>
      </c>
      <c r="AB47" s="451"/>
      <c r="AC47" s="454">
        <v>74621.929999999993</v>
      </c>
      <c r="AD47" s="451"/>
      <c r="AE47" s="454">
        <v>74621.929999999993</v>
      </c>
      <c r="AF47" s="451"/>
      <c r="AG47" s="454">
        <v>895463.16</v>
      </c>
    </row>
    <row r="48" spans="1:33" x14ac:dyDescent="0.25">
      <c r="A48" s="449"/>
      <c r="B48" s="449"/>
      <c r="C48" s="449"/>
      <c r="D48" s="449"/>
      <c r="E48" s="449" t="s">
        <v>316</v>
      </c>
      <c r="F48" s="449"/>
      <c r="G48" s="449"/>
      <c r="H48" s="449"/>
      <c r="I48" s="450">
        <v>105038.6</v>
      </c>
      <c r="J48" s="451"/>
      <c r="K48" s="450">
        <v>105038.6</v>
      </c>
      <c r="L48" s="451"/>
      <c r="M48" s="450">
        <v>105038.6</v>
      </c>
      <c r="N48" s="451"/>
      <c r="O48" s="450">
        <v>105038.6</v>
      </c>
      <c r="P48" s="451"/>
      <c r="Q48" s="450">
        <v>105038.6</v>
      </c>
      <c r="R48" s="451"/>
      <c r="S48" s="450">
        <v>105038.6</v>
      </c>
      <c r="T48" s="451"/>
      <c r="U48" s="450">
        <v>105038.6</v>
      </c>
      <c r="V48" s="451"/>
      <c r="W48" s="450">
        <v>105038.6</v>
      </c>
      <c r="X48" s="451"/>
      <c r="Y48" s="450">
        <v>105038.6</v>
      </c>
      <c r="Z48" s="451"/>
      <c r="AA48" s="450">
        <v>105038.6</v>
      </c>
      <c r="AB48" s="451"/>
      <c r="AC48" s="450">
        <v>105038.6</v>
      </c>
      <c r="AD48" s="451"/>
      <c r="AE48" s="450">
        <v>105038.6</v>
      </c>
      <c r="AF48" s="451"/>
      <c r="AG48" s="450">
        <v>1260463.2</v>
      </c>
    </row>
    <row r="49" spans="1:33" x14ac:dyDescent="0.25">
      <c r="A49" s="449"/>
      <c r="B49" s="449"/>
      <c r="C49" s="449"/>
      <c r="D49" s="449"/>
      <c r="E49" s="449" t="s">
        <v>317</v>
      </c>
      <c r="F49" s="449"/>
      <c r="G49" s="449"/>
      <c r="H49" s="449"/>
      <c r="I49" s="450"/>
      <c r="J49" s="451"/>
      <c r="K49" s="450"/>
      <c r="L49" s="451"/>
      <c r="M49" s="450"/>
      <c r="N49" s="451"/>
      <c r="O49" s="450"/>
      <c r="P49" s="451"/>
      <c r="Q49" s="450"/>
      <c r="R49" s="451"/>
      <c r="S49" s="450"/>
      <c r="T49" s="451"/>
      <c r="U49" s="450"/>
      <c r="V49" s="451"/>
      <c r="W49" s="450"/>
      <c r="X49" s="451"/>
      <c r="Y49" s="450"/>
      <c r="Z49" s="451"/>
      <c r="AA49" s="450"/>
      <c r="AB49" s="451"/>
      <c r="AC49" s="450"/>
      <c r="AD49" s="451"/>
      <c r="AE49" s="450"/>
      <c r="AF49" s="451"/>
      <c r="AG49" s="450"/>
    </row>
    <row r="50" spans="1:33" ht="15.75" thickBot="1" x14ac:dyDescent="0.3">
      <c r="A50" s="449"/>
      <c r="B50" s="449"/>
      <c r="C50" s="449"/>
      <c r="D50" s="449"/>
      <c r="E50" s="449"/>
      <c r="F50" s="449" t="s">
        <v>318</v>
      </c>
      <c r="G50" s="449"/>
      <c r="H50" s="449"/>
      <c r="I50" s="454">
        <v>17234.7</v>
      </c>
      <c r="J50" s="451"/>
      <c r="K50" s="454">
        <v>17234.7</v>
      </c>
      <c r="L50" s="451"/>
      <c r="M50" s="454">
        <v>17234.7</v>
      </c>
      <c r="N50" s="451"/>
      <c r="O50" s="454">
        <v>17234.7</v>
      </c>
      <c r="P50" s="451"/>
      <c r="Q50" s="454">
        <v>17234.7</v>
      </c>
      <c r="R50" s="451"/>
      <c r="S50" s="454">
        <v>17234.7</v>
      </c>
      <c r="T50" s="451"/>
      <c r="U50" s="454">
        <v>17234.7</v>
      </c>
      <c r="V50" s="451"/>
      <c r="W50" s="454">
        <v>17234.7</v>
      </c>
      <c r="X50" s="451"/>
      <c r="Y50" s="454">
        <v>17234.7</v>
      </c>
      <c r="Z50" s="451"/>
      <c r="AA50" s="454">
        <v>17234.7</v>
      </c>
      <c r="AB50" s="451"/>
      <c r="AC50" s="454">
        <v>17752.759999999998</v>
      </c>
      <c r="AD50" s="451"/>
      <c r="AE50" s="454">
        <v>16716.64</v>
      </c>
      <c r="AF50" s="451"/>
      <c r="AG50" s="454">
        <v>206816.4</v>
      </c>
    </row>
    <row r="51" spans="1:33" x14ac:dyDescent="0.25">
      <c r="A51" s="449"/>
      <c r="B51" s="449"/>
      <c r="C51" s="449"/>
      <c r="D51" s="449"/>
      <c r="E51" s="449" t="s">
        <v>319</v>
      </c>
      <c r="F51" s="449"/>
      <c r="G51" s="449"/>
      <c r="H51" s="449"/>
      <c r="I51" s="450">
        <v>17234.7</v>
      </c>
      <c r="J51" s="451"/>
      <c r="K51" s="450">
        <v>17234.7</v>
      </c>
      <c r="L51" s="451"/>
      <c r="M51" s="450">
        <v>17234.7</v>
      </c>
      <c r="N51" s="451"/>
      <c r="O51" s="450">
        <v>17234.7</v>
      </c>
      <c r="P51" s="451"/>
      <c r="Q51" s="450">
        <v>17234.7</v>
      </c>
      <c r="R51" s="451"/>
      <c r="S51" s="450">
        <v>17234.7</v>
      </c>
      <c r="T51" s="451"/>
      <c r="U51" s="450">
        <v>17234.7</v>
      </c>
      <c r="V51" s="451"/>
      <c r="W51" s="450">
        <v>17234.7</v>
      </c>
      <c r="X51" s="451"/>
      <c r="Y51" s="450">
        <v>17234.7</v>
      </c>
      <c r="Z51" s="451"/>
      <c r="AA51" s="450">
        <v>17234.7</v>
      </c>
      <c r="AB51" s="451"/>
      <c r="AC51" s="450">
        <v>17752.759999999998</v>
      </c>
      <c r="AD51" s="451"/>
      <c r="AE51" s="450">
        <v>16716.64</v>
      </c>
      <c r="AF51" s="451"/>
      <c r="AG51" s="450">
        <v>206816.4</v>
      </c>
    </row>
    <row r="52" spans="1:33" x14ac:dyDescent="0.25">
      <c r="A52" s="449"/>
      <c r="B52" s="449"/>
      <c r="C52" s="449"/>
      <c r="D52" s="449"/>
      <c r="E52" s="449" t="s">
        <v>320</v>
      </c>
      <c r="F52" s="449"/>
      <c r="G52" s="449"/>
      <c r="H52" s="449"/>
      <c r="I52" s="450"/>
      <c r="J52" s="451"/>
      <c r="K52" s="450"/>
      <c r="L52" s="451"/>
      <c r="M52" s="450"/>
      <c r="N52" s="451"/>
      <c r="O52" s="450"/>
      <c r="P52" s="451"/>
      <c r="Q52" s="450"/>
      <c r="R52" s="451"/>
      <c r="S52" s="450"/>
      <c r="T52" s="451"/>
      <c r="U52" s="450"/>
      <c r="V52" s="451"/>
      <c r="W52" s="450"/>
      <c r="X52" s="451"/>
      <c r="Y52" s="450"/>
      <c r="Z52" s="451"/>
      <c r="AA52" s="450"/>
      <c r="AB52" s="451"/>
      <c r="AC52" s="450"/>
      <c r="AD52" s="451"/>
      <c r="AE52" s="450"/>
      <c r="AF52" s="451"/>
      <c r="AG52" s="450"/>
    </row>
    <row r="53" spans="1:33" x14ac:dyDescent="0.25">
      <c r="A53" s="449"/>
      <c r="B53" s="449"/>
      <c r="C53" s="449"/>
      <c r="D53" s="449"/>
      <c r="E53" s="449"/>
      <c r="F53" s="449" t="s">
        <v>321</v>
      </c>
      <c r="G53" s="449"/>
      <c r="H53" s="449"/>
      <c r="I53" s="450"/>
      <c r="J53" s="451"/>
      <c r="K53" s="450"/>
      <c r="L53" s="451"/>
      <c r="M53" s="450"/>
      <c r="N53" s="451"/>
      <c r="O53" s="450"/>
      <c r="P53" s="451"/>
      <c r="Q53" s="450"/>
      <c r="R53" s="451"/>
      <c r="S53" s="450"/>
      <c r="T53" s="451"/>
      <c r="U53" s="450"/>
      <c r="V53" s="451"/>
      <c r="W53" s="450"/>
      <c r="X53" s="451"/>
      <c r="Y53" s="450"/>
      <c r="Z53" s="451"/>
      <c r="AA53" s="450"/>
      <c r="AB53" s="451"/>
      <c r="AC53" s="450"/>
      <c r="AD53" s="451"/>
      <c r="AE53" s="450"/>
      <c r="AF53" s="451"/>
      <c r="AG53" s="450"/>
    </row>
    <row r="54" spans="1:33" ht="15.75" thickBot="1" x14ac:dyDescent="0.3">
      <c r="A54" s="449"/>
      <c r="B54" s="449"/>
      <c r="C54" s="449"/>
      <c r="D54" s="449"/>
      <c r="E54" s="449"/>
      <c r="F54" s="449"/>
      <c r="G54" s="449" t="s">
        <v>322</v>
      </c>
      <c r="H54" s="449"/>
      <c r="I54" s="454">
        <v>69694.22</v>
      </c>
      <c r="J54" s="451"/>
      <c r="K54" s="454">
        <v>69694.22</v>
      </c>
      <c r="L54" s="451"/>
      <c r="M54" s="454">
        <v>69694.22</v>
      </c>
      <c r="N54" s="451"/>
      <c r="O54" s="454">
        <v>69694.22</v>
      </c>
      <c r="P54" s="451"/>
      <c r="Q54" s="454">
        <v>69694.22</v>
      </c>
      <c r="R54" s="451"/>
      <c r="S54" s="454">
        <v>69694.22</v>
      </c>
      <c r="T54" s="451"/>
      <c r="U54" s="454">
        <v>69694.22</v>
      </c>
      <c r="V54" s="451"/>
      <c r="W54" s="454">
        <v>69694.22</v>
      </c>
      <c r="X54" s="451"/>
      <c r="Y54" s="454">
        <v>69694.22</v>
      </c>
      <c r="Z54" s="451"/>
      <c r="AA54" s="454">
        <v>69694.22</v>
      </c>
      <c r="AB54" s="451"/>
      <c r="AC54" s="454">
        <v>69694.22</v>
      </c>
      <c r="AD54" s="451"/>
      <c r="AE54" s="454">
        <v>69694.22</v>
      </c>
      <c r="AF54" s="451"/>
      <c r="AG54" s="454">
        <v>836330.64</v>
      </c>
    </row>
    <row r="55" spans="1:33" x14ac:dyDescent="0.25">
      <c r="A55" s="449"/>
      <c r="B55" s="449"/>
      <c r="C55" s="449"/>
      <c r="D55" s="449"/>
      <c r="E55" s="449"/>
      <c r="F55" s="449" t="s">
        <v>323</v>
      </c>
      <c r="G55" s="449"/>
      <c r="H55" s="449"/>
      <c r="I55" s="450">
        <v>69694.22</v>
      </c>
      <c r="J55" s="451"/>
      <c r="K55" s="450">
        <v>69694.22</v>
      </c>
      <c r="L55" s="451"/>
      <c r="M55" s="450">
        <v>69694.22</v>
      </c>
      <c r="N55" s="451"/>
      <c r="O55" s="450">
        <v>69694.22</v>
      </c>
      <c r="P55" s="451"/>
      <c r="Q55" s="450">
        <v>69694.22</v>
      </c>
      <c r="R55" s="451"/>
      <c r="S55" s="450">
        <v>69694.22</v>
      </c>
      <c r="T55" s="451"/>
      <c r="U55" s="450">
        <v>69694.22</v>
      </c>
      <c r="V55" s="451"/>
      <c r="W55" s="450">
        <v>69694.22</v>
      </c>
      <c r="X55" s="451"/>
      <c r="Y55" s="450">
        <v>69694.22</v>
      </c>
      <c r="Z55" s="451"/>
      <c r="AA55" s="450">
        <v>69694.22</v>
      </c>
      <c r="AB55" s="451"/>
      <c r="AC55" s="450">
        <v>69694.22</v>
      </c>
      <c r="AD55" s="451"/>
      <c r="AE55" s="450">
        <v>69694.22</v>
      </c>
      <c r="AF55" s="451"/>
      <c r="AG55" s="450">
        <v>836330.64</v>
      </c>
    </row>
    <row r="56" spans="1:33" x14ac:dyDescent="0.25">
      <c r="A56" s="449"/>
      <c r="B56" s="449"/>
      <c r="C56" s="449"/>
      <c r="D56" s="449"/>
      <c r="E56" s="449"/>
      <c r="F56" s="449" t="s">
        <v>324</v>
      </c>
      <c r="G56" s="449"/>
      <c r="H56" s="449"/>
      <c r="I56" s="450"/>
      <c r="J56" s="451"/>
      <c r="K56" s="450"/>
      <c r="L56" s="451"/>
      <c r="M56" s="450"/>
      <c r="N56" s="451"/>
      <c r="O56" s="450"/>
      <c r="P56" s="451"/>
      <c r="Q56" s="450"/>
      <c r="R56" s="451"/>
      <c r="S56" s="450"/>
      <c r="T56" s="451"/>
      <c r="U56" s="450"/>
      <c r="V56" s="451"/>
      <c r="W56" s="450"/>
      <c r="X56" s="451"/>
      <c r="Y56" s="450"/>
      <c r="Z56" s="451"/>
      <c r="AA56" s="450"/>
      <c r="AB56" s="451"/>
      <c r="AC56" s="450"/>
      <c r="AD56" s="451"/>
      <c r="AE56" s="450"/>
      <c r="AF56" s="451"/>
      <c r="AG56" s="450"/>
    </row>
    <row r="57" spans="1:33" x14ac:dyDescent="0.25">
      <c r="A57" s="449"/>
      <c r="B57" s="449"/>
      <c r="C57" s="449"/>
      <c r="D57" s="449"/>
      <c r="E57" s="449"/>
      <c r="F57" s="449"/>
      <c r="G57" s="449" t="s">
        <v>325</v>
      </c>
      <c r="H57" s="449"/>
      <c r="I57" s="450">
        <v>3641.05</v>
      </c>
      <c r="J57" s="451"/>
      <c r="K57" s="450">
        <v>3641.05</v>
      </c>
      <c r="L57" s="451"/>
      <c r="M57" s="450">
        <v>3641.05</v>
      </c>
      <c r="N57" s="451"/>
      <c r="O57" s="450">
        <v>3641.05</v>
      </c>
      <c r="P57" s="451"/>
      <c r="Q57" s="450">
        <v>3641.05</v>
      </c>
      <c r="R57" s="451"/>
      <c r="S57" s="450">
        <v>3641.05</v>
      </c>
      <c r="T57" s="451"/>
      <c r="U57" s="450">
        <v>3641.05</v>
      </c>
      <c r="V57" s="451"/>
      <c r="W57" s="450">
        <v>3641.05</v>
      </c>
      <c r="X57" s="451"/>
      <c r="Y57" s="450">
        <v>3641.05</v>
      </c>
      <c r="Z57" s="451"/>
      <c r="AA57" s="450">
        <v>3641.05</v>
      </c>
      <c r="AB57" s="451"/>
      <c r="AC57" s="450">
        <v>3641.05</v>
      </c>
      <c r="AD57" s="451"/>
      <c r="AE57" s="450">
        <v>3641.05</v>
      </c>
      <c r="AF57" s="451"/>
      <c r="AG57" s="450">
        <v>43692.6</v>
      </c>
    </row>
    <row r="58" spans="1:33" x14ac:dyDescent="0.25">
      <c r="A58" s="449"/>
      <c r="B58" s="449"/>
      <c r="C58" s="449"/>
      <c r="D58" s="449"/>
      <c r="E58" s="449"/>
      <c r="F58" s="449"/>
      <c r="G58" s="449" t="s">
        <v>326</v>
      </c>
      <c r="H58" s="449"/>
      <c r="I58" s="450">
        <v>15519.07</v>
      </c>
      <c r="J58" s="451"/>
      <c r="K58" s="450">
        <v>15519.07</v>
      </c>
      <c r="L58" s="451"/>
      <c r="M58" s="450">
        <v>15519.07</v>
      </c>
      <c r="N58" s="451"/>
      <c r="O58" s="450">
        <v>15519.07</v>
      </c>
      <c r="P58" s="451"/>
      <c r="Q58" s="450">
        <v>15519.07</v>
      </c>
      <c r="R58" s="451"/>
      <c r="S58" s="450">
        <v>15519.07</v>
      </c>
      <c r="T58" s="451"/>
      <c r="U58" s="450">
        <v>15519.07</v>
      </c>
      <c r="V58" s="451"/>
      <c r="W58" s="450">
        <v>15519.07</v>
      </c>
      <c r="X58" s="451"/>
      <c r="Y58" s="450">
        <v>15519.07</v>
      </c>
      <c r="Z58" s="451"/>
      <c r="AA58" s="450">
        <v>15519.07</v>
      </c>
      <c r="AB58" s="451"/>
      <c r="AC58" s="450">
        <v>15519.07</v>
      </c>
      <c r="AD58" s="451"/>
      <c r="AE58" s="450">
        <v>15519.07</v>
      </c>
      <c r="AF58" s="451"/>
      <c r="AG58" s="450">
        <v>186228.84</v>
      </c>
    </row>
    <row r="59" spans="1:33" x14ac:dyDescent="0.25">
      <c r="A59" s="449"/>
      <c r="B59" s="449"/>
      <c r="C59" s="449"/>
      <c r="D59" s="449"/>
      <c r="E59" s="449"/>
      <c r="F59" s="449"/>
      <c r="G59" s="449" t="s">
        <v>327</v>
      </c>
      <c r="H59" s="449"/>
      <c r="I59" s="450">
        <v>20113.400000000001</v>
      </c>
      <c r="J59" s="451"/>
      <c r="K59" s="450">
        <v>20113.400000000001</v>
      </c>
      <c r="L59" s="451"/>
      <c r="M59" s="450">
        <v>20113.400000000001</v>
      </c>
      <c r="N59" s="451"/>
      <c r="O59" s="450">
        <v>20113.400000000001</v>
      </c>
      <c r="P59" s="451"/>
      <c r="Q59" s="450">
        <v>20113.400000000001</v>
      </c>
      <c r="R59" s="451"/>
      <c r="S59" s="450">
        <v>20113.400000000001</v>
      </c>
      <c r="T59" s="451"/>
      <c r="U59" s="450">
        <v>20113.400000000001</v>
      </c>
      <c r="V59" s="451"/>
      <c r="W59" s="450">
        <v>20113.400000000001</v>
      </c>
      <c r="X59" s="451"/>
      <c r="Y59" s="450">
        <v>20113.400000000001</v>
      </c>
      <c r="Z59" s="451"/>
      <c r="AA59" s="450">
        <v>20113.400000000001</v>
      </c>
      <c r="AB59" s="451"/>
      <c r="AC59" s="450">
        <v>20113.400000000001</v>
      </c>
      <c r="AD59" s="451"/>
      <c r="AE59" s="450">
        <v>20113.400000000001</v>
      </c>
      <c r="AF59" s="451"/>
      <c r="AG59" s="450">
        <v>241360.8</v>
      </c>
    </row>
    <row r="60" spans="1:33" x14ac:dyDescent="0.25">
      <c r="A60" s="449"/>
      <c r="B60" s="449"/>
      <c r="C60" s="449"/>
      <c r="D60" s="449"/>
      <c r="E60" s="449"/>
      <c r="F60" s="449"/>
      <c r="G60" s="449" t="s">
        <v>328</v>
      </c>
      <c r="H60" s="449"/>
      <c r="I60" s="450">
        <v>3943.17</v>
      </c>
      <c r="J60" s="451"/>
      <c r="K60" s="450">
        <v>3943.17</v>
      </c>
      <c r="L60" s="451"/>
      <c r="M60" s="450">
        <v>3943.17</v>
      </c>
      <c r="N60" s="451"/>
      <c r="O60" s="450">
        <v>3943.17</v>
      </c>
      <c r="P60" s="451"/>
      <c r="Q60" s="450">
        <v>3943.17</v>
      </c>
      <c r="R60" s="451"/>
      <c r="S60" s="450">
        <v>3943.17</v>
      </c>
      <c r="T60" s="451"/>
      <c r="U60" s="450">
        <v>3943.17</v>
      </c>
      <c r="V60" s="451"/>
      <c r="W60" s="450">
        <v>3943.17</v>
      </c>
      <c r="X60" s="451"/>
      <c r="Y60" s="450">
        <v>3943.17</v>
      </c>
      <c r="Z60" s="451"/>
      <c r="AA60" s="450">
        <v>3943.17</v>
      </c>
      <c r="AB60" s="451"/>
      <c r="AC60" s="450">
        <v>3943.17</v>
      </c>
      <c r="AD60" s="451"/>
      <c r="AE60" s="450">
        <v>3943.17</v>
      </c>
      <c r="AF60" s="451"/>
      <c r="AG60" s="450">
        <v>47318.04</v>
      </c>
    </row>
    <row r="61" spans="1:33" ht="15.75" thickBot="1" x14ac:dyDescent="0.3">
      <c r="A61" s="449"/>
      <c r="B61" s="449"/>
      <c r="C61" s="449"/>
      <c r="D61" s="449"/>
      <c r="E61" s="449"/>
      <c r="F61" s="449"/>
      <c r="G61" s="449" t="s">
        <v>329</v>
      </c>
      <c r="H61" s="449"/>
      <c r="I61" s="454">
        <v>10557.5</v>
      </c>
      <c r="J61" s="451"/>
      <c r="K61" s="454">
        <v>10557.5</v>
      </c>
      <c r="L61" s="451"/>
      <c r="M61" s="454">
        <v>10557.5</v>
      </c>
      <c r="N61" s="451"/>
      <c r="O61" s="454">
        <v>10557.5</v>
      </c>
      <c r="P61" s="451"/>
      <c r="Q61" s="454">
        <v>10557.5</v>
      </c>
      <c r="R61" s="451"/>
      <c r="S61" s="454">
        <v>10557.5</v>
      </c>
      <c r="T61" s="451"/>
      <c r="U61" s="454">
        <v>10557.5</v>
      </c>
      <c r="V61" s="451"/>
      <c r="W61" s="454">
        <v>10557.5</v>
      </c>
      <c r="X61" s="451"/>
      <c r="Y61" s="454">
        <v>10557.5</v>
      </c>
      <c r="Z61" s="451"/>
      <c r="AA61" s="454">
        <v>10557.5</v>
      </c>
      <c r="AB61" s="451"/>
      <c r="AC61" s="454">
        <v>10557.5</v>
      </c>
      <c r="AD61" s="451"/>
      <c r="AE61" s="454">
        <v>10557.5</v>
      </c>
      <c r="AF61" s="451"/>
      <c r="AG61" s="454">
        <v>126690</v>
      </c>
    </row>
    <row r="62" spans="1:33" x14ac:dyDescent="0.25">
      <c r="A62" s="449"/>
      <c r="B62" s="449"/>
      <c r="C62" s="449"/>
      <c r="D62" s="449"/>
      <c r="E62" s="449"/>
      <c r="F62" s="449" t="s">
        <v>330</v>
      </c>
      <c r="G62" s="449"/>
      <c r="H62" s="449"/>
      <c r="I62" s="450">
        <v>53774.19</v>
      </c>
      <c r="J62" s="451"/>
      <c r="K62" s="450">
        <v>53774.19</v>
      </c>
      <c r="L62" s="451"/>
      <c r="M62" s="450">
        <v>53774.19</v>
      </c>
      <c r="N62" s="451"/>
      <c r="O62" s="450">
        <v>53774.19</v>
      </c>
      <c r="P62" s="451"/>
      <c r="Q62" s="450">
        <v>53774.19</v>
      </c>
      <c r="R62" s="451"/>
      <c r="S62" s="450">
        <v>53774.19</v>
      </c>
      <c r="T62" s="451"/>
      <c r="U62" s="450">
        <v>53774.19</v>
      </c>
      <c r="V62" s="451"/>
      <c r="W62" s="450">
        <v>53774.19</v>
      </c>
      <c r="X62" s="451"/>
      <c r="Y62" s="450">
        <v>53774.19</v>
      </c>
      <c r="Z62" s="451"/>
      <c r="AA62" s="450">
        <v>53774.19</v>
      </c>
      <c r="AB62" s="451"/>
      <c r="AC62" s="450">
        <v>53774.19</v>
      </c>
      <c r="AD62" s="451"/>
      <c r="AE62" s="450">
        <v>53774.19</v>
      </c>
      <c r="AF62" s="451"/>
      <c r="AG62" s="450">
        <v>645290.28</v>
      </c>
    </row>
    <row r="63" spans="1:33" x14ac:dyDescent="0.25">
      <c r="A63" s="449"/>
      <c r="B63" s="449"/>
      <c r="C63" s="449"/>
      <c r="D63" s="449"/>
      <c r="E63" s="449"/>
      <c r="F63" s="449" t="s">
        <v>331</v>
      </c>
      <c r="G63" s="449"/>
      <c r="H63" s="449"/>
      <c r="I63" s="450">
        <v>103739.39</v>
      </c>
      <c r="J63" s="451"/>
      <c r="K63" s="450">
        <v>103739.39</v>
      </c>
      <c r="L63" s="451"/>
      <c r="M63" s="450">
        <v>103739.39</v>
      </c>
      <c r="N63" s="451"/>
      <c r="O63" s="450">
        <v>103739.39</v>
      </c>
      <c r="P63" s="451"/>
      <c r="Q63" s="450">
        <v>103739.39</v>
      </c>
      <c r="R63" s="451"/>
      <c r="S63" s="450">
        <v>103739.39</v>
      </c>
      <c r="T63" s="451"/>
      <c r="U63" s="450">
        <v>103739.39</v>
      </c>
      <c r="V63" s="451"/>
      <c r="W63" s="450">
        <v>103739.39</v>
      </c>
      <c r="X63" s="451"/>
      <c r="Y63" s="450">
        <v>103739.39</v>
      </c>
      <c r="Z63" s="451"/>
      <c r="AA63" s="450">
        <v>103739.39</v>
      </c>
      <c r="AB63" s="451"/>
      <c r="AC63" s="450">
        <v>103739.39</v>
      </c>
      <c r="AD63" s="451"/>
      <c r="AE63" s="450">
        <v>103739.39</v>
      </c>
      <c r="AF63" s="451"/>
      <c r="AG63" s="450">
        <v>1244872.68</v>
      </c>
    </row>
    <row r="64" spans="1:33" x14ac:dyDescent="0.25">
      <c r="A64" s="449"/>
      <c r="B64" s="449"/>
      <c r="C64" s="449"/>
      <c r="D64" s="449"/>
      <c r="E64" s="449"/>
      <c r="F64" s="449" t="s">
        <v>332</v>
      </c>
      <c r="G64" s="449"/>
      <c r="H64" s="449"/>
      <c r="I64" s="450">
        <v>47782.46</v>
      </c>
      <c r="J64" s="451"/>
      <c r="K64" s="450">
        <v>47782.46</v>
      </c>
      <c r="L64" s="451"/>
      <c r="M64" s="450">
        <v>47782.46</v>
      </c>
      <c r="N64" s="451"/>
      <c r="O64" s="450">
        <v>47782.46</v>
      </c>
      <c r="P64" s="451"/>
      <c r="Q64" s="450">
        <v>47782.46</v>
      </c>
      <c r="R64" s="451"/>
      <c r="S64" s="450">
        <v>47782.46</v>
      </c>
      <c r="T64" s="451"/>
      <c r="U64" s="450">
        <v>47782.46</v>
      </c>
      <c r="V64" s="451"/>
      <c r="W64" s="450">
        <v>47782.46</v>
      </c>
      <c r="X64" s="451"/>
      <c r="Y64" s="450">
        <v>47782.46</v>
      </c>
      <c r="Z64" s="451"/>
      <c r="AA64" s="450">
        <v>47782.46</v>
      </c>
      <c r="AB64" s="451"/>
      <c r="AC64" s="450">
        <v>47782.46</v>
      </c>
      <c r="AD64" s="451"/>
      <c r="AE64" s="450">
        <v>47782.46</v>
      </c>
      <c r="AF64" s="451"/>
      <c r="AG64" s="450">
        <v>573389.52</v>
      </c>
    </row>
    <row r="65" spans="1:33" x14ac:dyDescent="0.25">
      <c r="A65" s="449"/>
      <c r="B65" s="449"/>
      <c r="C65" s="449"/>
      <c r="D65" s="449"/>
      <c r="E65" s="449"/>
      <c r="F65" s="449" t="s">
        <v>333</v>
      </c>
      <c r="G65" s="449"/>
      <c r="H65" s="449"/>
      <c r="I65" s="450">
        <v>65301.8</v>
      </c>
      <c r="J65" s="451"/>
      <c r="K65" s="450">
        <v>65301.8</v>
      </c>
      <c r="L65" s="451"/>
      <c r="M65" s="450">
        <v>65301.8</v>
      </c>
      <c r="N65" s="451"/>
      <c r="O65" s="450">
        <v>65301.8</v>
      </c>
      <c r="P65" s="451"/>
      <c r="Q65" s="450">
        <v>65301.8</v>
      </c>
      <c r="R65" s="451"/>
      <c r="S65" s="450">
        <v>65301.8</v>
      </c>
      <c r="T65" s="451"/>
      <c r="U65" s="450">
        <v>65301.8</v>
      </c>
      <c r="V65" s="451"/>
      <c r="W65" s="450">
        <v>65301.8</v>
      </c>
      <c r="X65" s="451"/>
      <c r="Y65" s="450">
        <v>65301.8</v>
      </c>
      <c r="Z65" s="451"/>
      <c r="AA65" s="450">
        <v>65301.8</v>
      </c>
      <c r="AB65" s="451"/>
      <c r="AC65" s="450">
        <v>65301.8</v>
      </c>
      <c r="AD65" s="451"/>
      <c r="AE65" s="450">
        <v>65301.8</v>
      </c>
      <c r="AF65" s="451"/>
      <c r="AG65" s="450">
        <v>783621.6</v>
      </c>
    </row>
    <row r="66" spans="1:33" x14ac:dyDescent="0.25">
      <c r="A66" s="449"/>
      <c r="B66" s="449"/>
      <c r="C66" s="449"/>
      <c r="D66" s="449"/>
      <c r="E66" s="449"/>
      <c r="F66" s="449" t="s">
        <v>334</v>
      </c>
      <c r="G66" s="449"/>
      <c r="H66" s="449"/>
      <c r="I66" s="450">
        <v>64750.879999999997</v>
      </c>
      <c r="J66" s="451"/>
      <c r="K66" s="450">
        <v>64750.879999999997</v>
      </c>
      <c r="L66" s="451"/>
      <c r="M66" s="450">
        <v>64750.879999999997</v>
      </c>
      <c r="N66" s="451"/>
      <c r="O66" s="450">
        <v>64750.879999999997</v>
      </c>
      <c r="P66" s="451"/>
      <c r="Q66" s="450">
        <v>64750.879999999997</v>
      </c>
      <c r="R66" s="451"/>
      <c r="S66" s="450">
        <v>64750.879999999997</v>
      </c>
      <c r="T66" s="451"/>
      <c r="U66" s="450">
        <v>64750.879999999997</v>
      </c>
      <c r="V66" s="451"/>
      <c r="W66" s="450">
        <v>64750.879999999997</v>
      </c>
      <c r="X66" s="451"/>
      <c r="Y66" s="450">
        <v>64750.879999999997</v>
      </c>
      <c r="Z66" s="451"/>
      <c r="AA66" s="450">
        <v>64750.879999999997</v>
      </c>
      <c r="AB66" s="451"/>
      <c r="AC66" s="450">
        <v>64750.879999999997</v>
      </c>
      <c r="AD66" s="451"/>
      <c r="AE66" s="450">
        <v>64750.879999999997</v>
      </c>
      <c r="AF66" s="451"/>
      <c r="AG66" s="450">
        <v>777010.56</v>
      </c>
    </row>
    <row r="67" spans="1:33" x14ac:dyDescent="0.25">
      <c r="A67" s="449"/>
      <c r="B67" s="449"/>
      <c r="C67" s="449"/>
      <c r="D67" s="449"/>
      <c r="E67" s="449"/>
      <c r="F67" s="449" t="s">
        <v>335</v>
      </c>
      <c r="G67" s="449"/>
      <c r="H67" s="449"/>
      <c r="I67" s="450">
        <v>18620.509999999998</v>
      </c>
      <c r="J67" s="451"/>
      <c r="K67" s="450">
        <v>18620.509999999998</v>
      </c>
      <c r="L67" s="451"/>
      <c r="M67" s="450">
        <v>18620.509999999998</v>
      </c>
      <c r="N67" s="451"/>
      <c r="O67" s="450">
        <v>18620.509999999998</v>
      </c>
      <c r="P67" s="451"/>
      <c r="Q67" s="450">
        <v>18620.509999999998</v>
      </c>
      <c r="R67" s="451"/>
      <c r="S67" s="450">
        <v>18620.509999999998</v>
      </c>
      <c r="T67" s="451"/>
      <c r="U67" s="450">
        <v>18620.509999999998</v>
      </c>
      <c r="V67" s="451"/>
      <c r="W67" s="450">
        <v>18620.509999999998</v>
      </c>
      <c r="X67" s="451"/>
      <c r="Y67" s="450">
        <v>18620.509999999998</v>
      </c>
      <c r="Z67" s="451"/>
      <c r="AA67" s="450">
        <v>18620.509999999998</v>
      </c>
      <c r="AB67" s="451"/>
      <c r="AC67" s="450">
        <v>18620.509999999998</v>
      </c>
      <c r="AD67" s="451"/>
      <c r="AE67" s="450">
        <v>18620.509999999998</v>
      </c>
      <c r="AF67" s="451"/>
      <c r="AG67" s="450">
        <v>223446.12</v>
      </c>
    </row>
    <row r="68" spans="1:33" x14ac:dyDescent="0.25">
      <c r="A68" s="449"/>
      <c r="B68" s="449"/>
      <c r="C68" s="449"/>
      <c r="D68" s="449"/>
      <c r="E68" s="449"/>
      <c r="F68" s="449" t="s">
        <v>336</v>
      </c>
      <c r="G68" s="449"/>
      <c r="H68" s="449"/>
      <c r="I68" s="450">
        <v>36742.870000000003</v>
      </c>
      <c r="J68" s="451"/>
      <c r="K68" s="450">
        <v>36742.870000000003</v>
      </c>
      <c r="L68" s="451"/>
      <c r="M68" s="450">
        <v>36742.870000000003</v>
      </c>
      <c r="N68" s="451"/>
      <c r="O68" s="450">
        <v>36742.870000000003</v>
      </c>
      <c r="P68" s="451"/>
      <c r="Q68" s="450">
        <v>36742.870000000003</v>
      </c>
      <c r="R68" s="451"/>
      <c r="S68" s="450">
        <v>36742.870000000003</v>
      </c>
      <c r="T68" s="451"/>
      <c r="U68" s="450">
        <v>36742.870000000003</v>
      </c>
      <c r="V68" s="451"/>
      <c r="W68" s="450">
        <v>36742.870000000003</v>
      </c>
      <c r="X68" s="451"/>
      <c r="Y68" s="450">
        <v>36742.870000000003</v>
      </c>
      <c r="Z68" s="451"/>
      <c r="AA68" s="450">
        <v>36742.870000000003</v>
      </c>
      <c r="AB68" s="451"/>
      <c r="AC68" s="450">
        <v>36742.870000000003</v>
      </c>
      <c r="AD68" s="451"/>
      <c r="AE68" s="450">
        <v>36742.870000000003</v>
      </c>
      <c r="AF68" s="451"/>
      <c r="AG68" s="450">
        <v>440914.44</v>
      </c>
    </row>
    <row r="69" spans="1:33" x14ac:dyDescent="0.25">
      <c r="A69" s="449"/>
      <c r="B69" s="449"/>
      <c r="C69" s="449"/>
      <c r="D69" s="449"/>
      <c r="E69" s="449"/>
      <c r="F69" s="449" t="s">
        <v>337</v>
      </c>
      <c r="G69" s="449"/>
      <c r="H69" s="449"/>
      <c r="I69" s="450">
        <v>18061.63</v>
      </c>
      <c r="J69" s="451"/>
      <c r="K69" s="450">
        <v>18061.63</v>
      </c>
      <c r="L69" s="451"/>
      <c r="M69" s="450">
        <v>18061.63</v>
      </c>
      <c r="N69" s="451"/>
      <c r="O69" s="450">
        <v>18061.63</v>
      </c>
      <c r="P69" s="451"/>
      <c r="Q69" s="450">
        <v>18061.63</v>
      </c>
      <c r="R69" s="451"/>
      <c r="S69" s="450">
        <v>18061.63</v>
      </c>
      <c r="T69" s="451"/>
      <c r="U69" s="450">
        <v>18061.63</v>
      </c>
      <c r="V69" s="451"/>
      <c r="W69" s="450">
        <v>18061.63</v>
      </c>
      <c r="X69" s="451"/>
      <c r="Y69" s="450">
        <v>18061.63</v>
      </c>
      <c r="Z69" s="451"/>
      <c r="AA69" s="450">
        <v>18061.63</v>
      </c>
      <c r="AB69" s="451"/>
      <c r="AC69" s="450">
        <v>18061.63</v>
      </c>
      <c r="AD69" s="451"/>
      <c r="AE69" s="450">
        <v>18061.63</v>
      </c>
      <c r="AF69" s="451"/>
      <c r="AG69" s="450">
        <v>216739.56</v>
      </c>
    </row>
    <row r="70" spans="1:33" ht="15.75" thickBot="1" x14ac:dyDescent="0.3">
      <c r="A70" s="449"/>
      <c r="B70" s="449"/>
      <c r="C70" s="449"/>
      <c r="D70" s="449"/>
      <c r="E70" s="449"/>
      <c r="F70" s="449" t="s">
        <v>338</v>
      </c>
      <c r="G70" s="449"/>
      <c r="H70" s="449"/>
      <c r="I70" s="454">
        <v>36435.51</v>
      </c>
      <c r="J70" s="451"/>
      <c r="K70" s="454">
        <v>36435.51</v>
      </c>
      <c r="L70" s="451"/>
      <c r="M70" s="454">
        <v>36435.51</v>
      </c>
      <c r="N70" s="451"/>
      <c r="O70" s="454">
        <v>36435.51</v>
      </c>
      <c r="P70" s="451"/>
      <c r="Q70" s="454">
        <v>36435.51</v>
      </c>
      <c r="R70" s="451"/>
      <c r="S70" s="454">
        <v>36435.51</v>
      </c>
      <c r="T70" s="451"/>
      <c r="U70" s="454">
        <v>36435.51</v>
      </c>
      <c r="V70" s="451"/>
      <c r="W70" s="454">
        <v>36435.51</v>
      </c>
      <c r="X70" s="451"/>
      <c r="Y70" s="454">
        <v>36435.51</v>
      </c>
      <c r="Z70" s="451"/>
      <c r="AA70" s="454">
        <v>36435.51</v>
      </c>
      <c r="AB70" s="451"/>
      <c r="AC70" s="454">
        <v>36435.51</v>
      </c>
      <c r="AD70" s="451"/>
      <c r="AE70" s="454">
        <v>36435.51</v>
      </c>
      <c r="AF70" s="451"/>
      <c r="AG70" s="454">
        <v>437226.12</v>
      </c>
    </row>
    <row r="71" spans="1:33" x14ac:dyDescent="0.25">
      <c r="A71" s="449"/>
      <c r="B71" s="449"/>
      <c r="C71" s="449"/>
      <c r="D71" s="449"/>
      <c r="E71" s="449" t="s">
        <v>339</v>
      </c>
      <c r="F71" s="449"/>
      <c r="G71" s="449"/>
      <c r="H71" s="449"/>
      <c r="I71" s="450">
        <v>514903.46</v>
      </c>
      <c r="J71" s="451"/>
      <c r="K71" s="450">
        <v>514903.46</v>
      </c>
      <c r="L71" s="451"/>
      <c r="M71" s="450">
        <v>514903.46</v>
      </c>
      <c r="N71" s="451"/>
      <c r="O71" s="450">
        <v>514903.46</v>
      </c>
      <c r="P71" s="451"/>
      <c r="Q71" s="450">
        <v>514903.46</v>
      </c>
      <c r="R71" s="451"/>
      <c r="S71" s="450">
        <v>514903.46</v>
      </c>
      <c r="T71" s="451"/>
      <c r="U71" s="450">
        <v>514903.46</v>
      </c>
      <c r="V71" s="451"/>
      <c r="W71" s="450">
        <v>514903.46</v>
      </c>
      <c r="X71" s="451"/>
      <c r="Y71" s="450">
        <v>514903.46</v>
      </c>
      <c r="Z71" s="451"/>
      <c r="AA71" s="450">
        <v>514903.46</v>
      </c>
      <c r="AB71" s="451"/>
      <c r="AC71" s="450">
        <v>514903.46</v>
      </c>
      <c r="AD71" s="451"/>
      <c r="AE71" s="450">
        <v>514903.46</v>
      </c>
      <c r="AF71" s="451"/>
      <c r="AG71" s="450">
        <v>6178841.5199999996</v>
      </c>
    </row>
    <row r="72" spans="1:33" x14ac:dyDescent="0.25">
      <c r="A72" s="449"/>
      <c r="B72" s="449"/>
      <c r="C72" s="449"/>
      <c r="D72" s="449"/>
      <c r="E72" s="449" t="s">
        <v>340</v>
      </c>
      <c r="F72" s="449"/>
      <c r="G72" s="449"/>
      <c r="H72" s="449"/>
      <c r="I72" s="450"/>
      <c r="J72" s="451"/>
      <c r="K72" s="450"/>
      <c r="L72" s="451"/>
      <c r="M72" s="450"/>
      <c r="N72" s="451"/>
      <c r="O72" s="450"/>
      <c r="P72" s="451"/>
      <c r="Q72" s="450"/>
      <c r="R72" s="451"/>
      <c r="S72" s="450"/>
      <c r="T72" s="451"/>
      <c r="U72" s="450"/>
      <c r="V72" s="451"/>
      <c r="W72" s="450"/>
      <c r="X72" s="451"/>
      <c r="Y72" s="450"/>
      <c r="Z72" s="451"/>
      <c r="AA72" s="450"/>
      <c r="AB72" s="451"/>
      <c r="AC72" s="450"/>
      <c r="AD72" s="451"/>
      <c r="AE72" s="450"/>
      <c r="AF72" s="451"/>
      <c r="AG72" s="450"/>
    </row>
    <row r="73" spans="1:33" x14ac:dyDescent="0.25">
      <c r="A73" s="449"/>
      <c r="B73" s="449"/>
      <c r="C73" s="449"/>
      <c r="D73" s="449"/>
      <c r="E73" s="449"/>
      <c r="F73" s="449" t="s">
        <v>341</v>
      </c>
      <c r="G73" s="449"/>
      <c r="H73" s="449"/>
      <c r="I73" s="450">
        <v>13354.97</v>
      </c>
      <c r="J73" s="451"/>
      <c r="K73" s="450">
        <v>13354.97</v>
      </c>
      <c r="L73" s="451"/>
      <c r="M73" s="450">
        <v>13354.97</v>
      </c>
      <c r="N73" s="451"/>
      <c r="O73" s="450">
        <v>13354.97</v>
      </c>
      <c r="P73" s="451"/>
      <c r="Q73" s="450">
        <v>13354.97</v>
      </c>
      <c r="R73" s="451"/>
      <c r="S73" s="450">
        <v>13354.97</v>
      </c>
      <c r="T73" s="451"/>
      <c r="U73" s="450">
        <v>13354.97</v>
      </c>
      <c r="V73" s="451"/>
      <c r="W73" s="450">
        <v>13354.97</v>
      </c>
      <c r="X73" s="451"/>
      <c r="Y73" s="450">
        <v>13354.97</v>
      </c>
      <c r="Z73" s="451"/>
      <c r="AA73" s="450">
        <v>13354.97</v>
      </c>
      <c r="AB73" s="451"/>
      <c r="AC73" s="450">
        <v>13354.97</v>
      </c>
      <c r="AD73" s="451"/>
      <c r="AE73" s="450">
        <v>13354.97</v>
      </c>
      <c r="AF73" s="451"/>
      <c r="AG73" s="450">
        <v>160259.64000000001</v>
      </c>
    </row>
    <row r="74" spans="1:33" ht="15.75" thickBot="1" x14ac:dyDescent="0.3">
      <c r="A74" s="449"/>
      <c r="B74" s="449"/>
      <c r="C74" s="449"/>
      <c r="D74" s="449"/>
      <c r="E74" s="449"/>
      <c r="F74" s="449" t="s">
        <v>342</v>
      </c>
      <c r="G74" s="449"/>
      <c r="H74" s="449"/>
      <c r="I74" s="454">
        <v>6987.14</v>
      </c>
      <c r="J74" s="451"/>
      <c r="K74" s="454">
        <v>6987.14</v>
      </c>
      <c r="L74" s="451"/>
      <c r="M74" s="454">
        <v>6987.14</v>
      </c>
      <c r="N74" s="451"/>
      <c r="O74" s="454">
        <v>6987.14</v>
      </c>
      <c r="P74" s="451"/>
      <c r="Q74" s="454">
        <v>6987.14</v>
      </c>
      <c r="R74" s="451"/>
      <c r="S74" s="454">
        <v>6987.14</v>
      </c>
      <c r="T74" s="451"/>
      <c r="U74" s="454">
        <v>6987.14</v>
      </c>
      <c r="V74" s="451"/>
      <c r="W74" s="454">
        <v>6987.14</v>
      </c>
      <c r="X74" s="451"/>
      <c r="Y74" s="454">
        <v>6987.14</v>
      </c>
      <c r="Z74" s="451"/>
      <c r="AA74" s="454">
        <v>6987.14</v>
      </c>
      <c r="AB74" s="451"/>
      <c r="AC74" s="454">
        <v>6987.14</v>
      </c>
      <c r="AD74" s="451"/>
      <c r="AE74" s="454">
        <v>6987.14</v>
      </c>
      <c r="AF74" s="451"/>
      <c r="AG74" s="454">
        <v>83845.679999999993</v>
      </c>
    </row>
    <row r="75" spans="1:33" x14ac:dyDescent="0.25">
      <c r="A75" s="449"/>
      <c r="B75" s="449"/>
      <c r="C75" s="449"/>
      <c r="D75" s="449"/>
      <c r="E75" s="449" t="s">
        <v>343</v>
      </c>
      <c r="F75" s="449"/>
      <c r="G75" s="449"/>
      <c r="H75" s="449"/>
      <c r="I75" s="450">
        <v>20342.11</v>
      </c>
      <c r="J75" s="451"/>
      <c r="K75" s="450">
        <v>20342.11</v>
      </c>
      <c r="L75" s="451"/>
      <c r="M75" s="450">
        <v>20342.11</v>
      </c>
      <c r="N75" s="451"/>
      <c r="O75" s="450">
        <v>20342.11</v>
      </c>
      <c r="P75" s="451"/>
      <c r="Q75" s="450">
        <v>20342.11</v>
      </c>
      <c r="R75" s="451"/>
      <c r="S75" s="450">
        <v>20342.11</v>
      </c>
      <c r="T75" s="451"/>
      <c r="U75" s="450">
        <v>20342.11</v>
      </c>
      <c r="V75" s="451"/>
      <c r="W75" s="450">
        <v>20342.11</v>
      </c>
      <c r="X75" s="451"/>
      <c r="Y75" s="450">
        <v>20342.11</v>
      </c>
      <c r="Z75" s="451"/>
      <c r="AA75" s="450">
        <v>20342.11</v>
      </c>
      <c r="AB75" s="451"/>
      <c r="AC75" s="450">
        <v>20342.11</v>
      </c>
      <c r="AD75" s="451"/>
      <c r="AE75" s="450">
        <v>20342.11</v>
      </c>
      <c r="AF75" s="451"/>
      <c r="AG75" s="450">
        <v>244105.32</v>
      </c>
    </row>
    <row r="76" spans="1:33" x14ac:dyDescent="0.25">
      <c r="A76" s="449"/>
      <c r="B76" s="449"/>
      <c r="C76" s="449"/>
      <c r="D76" s="449"/>
      <c r="E76" s="449" t="s">
        <v>344</v>
      </c>
      <c r="F76" s="449"/>
      <c r="G76" s="449"/>
      <c r="H76" s="449"/>
      <c r="I76" s="450"/>
      <c r="J76" s="451"/>
      <c r="K76" s="450"/>
      <c r="L76" s="451"/>
      <c r="M76" s="450"/>
      <c r="N76" s="451"/>
      <c r="O76" s="450"/>
      <c r="P76" s="451"/>
      <c r="Q76" s="450"/>
      <c r="R76" s="451"/>
      <c r="S76" s="450"/>
      <c r="T76" s="451"/>
      <c r="U76" s="450"/>
      <c r="V76" s="451"/>
      <c r="W76" s="450"/>
      <c r="X76" s="451"/>
      <c r="Y76" s="450"/>
      <c r="Z76" s="451"/>
      <c r="AA76" s="450"/>
      <c r="AB76" s="451"/>
      <c r="AC76" s="450"/>
      <c r="AD76" s="451"/>
      <c r="AE76" s="450"/>
      <c r="AF76" s="451"/>
      <c r="AG76" s="450"/>
    </row>
    <row r="77" spans="1:33" x14ac:dyDescent="0.25">
      <c r="A77" s="449"/>
      <c r="B77" s="449"/>
      <c r="C77" s="449"/>
      <c r="D77" s="449"/>
      <c r="E77" s="449"/>
      <c r="F77" s="449" t="s">
        <v>345</v>
      </c>
      <c r="G77" s="449"/>
      <c r="H77" s="449"/>
      <c r="I77" s="450">
        <v>16975.310000000001</v>
      </c>
      <c r="J77" s="451"/>
      <c r="K77" s="450">
        <v>16975.310000000001</v>
      </c>
      <c r="L77" s="451"/>
      <c r="M77" s="450">
        <v>16975.310000000001</v>
      </c>
      <c r="N77" s="451"/>
      <c r="O77" s="450">
        <v>16975.310000000001</v>
      </c>
      <c r="P77" s="451"/>
      <c r="Q77" s="450">
        <v>16975.310000000001</v>
      </c>
      <c r="R77" s="451"/>
      <c r="S77" s="450">
        <v>16975.310000000001</v>
      </c>
      <c r="T77" s="451"/>
      <c r="U77" s="450">
        <v>16975.310000000001</v>
      </c>
      <c r="V77" s="451"/>
      <c r="W77" s="450">
        <v>16975.310000000001</v>
      </c>
      <c r="X77" s="451"/>
      <c r="Y77" s="450">
        <v>16975.310000000001</v>
      </c>
      <c r="Z77" s="451"/>
      <c r="AA77" s="450">
        <v>16975.310000000001</v>
      </c>
      <c r="AB77" s="451"/>
      <c r="AC77" s="450">
        <v>16975.310000000001</v>
      </c>
      <c r="AD77" s="451"/>
      <c r="AE77" s="450">
        <v>16975.310000000001</v>
      </c>
      <c r="AF77" s="451"/>
      <c r="AG77" s="450">
        <v>203703.72</v>
      </c>
    </row>
    <row r="78" spans="1:33" x14ac:dyDescent="0.25">
      <c r="A78" s="449"/>
      <c r="B78" s="449"/>
      <c r="C78" s="449"/>
      <c r="D78" s="449"/>
      <c r="E78" s="449"/>
      <c r="F78" s="449" t="s">
        <v>346</v>
      </c>
      <c r="G78" s="449"/>
      <c r="H78" s="449"/>
      <c r="I78" s="450">
        <v>1500</v>
      </c>
      <c r="J78" s="451"/>
      <c r="K78" s="450">
        <v>1500</v>
      </c>
      <c r="L78" s="451"/>
      <c r="M78" s="450">
        <v>1500</v>
      </c>
      <c r="N78" s="451"/>
      <c r="O78" s="450">
        <v>1500</v>
      </c>
      <c r="P78" s="451"/>
      <c r="Q78" s="450">
        <v>1500</v>
      </c>
      <c r="R78" s="451"/>
      <c r="S78" s="450">
        <v>1500</v>
      </c>
      <c r="T78" s="451"/>
      <c r="U78" s="450">
        <v>1500</v>
      </c>
      <c r="V78" s="451"/>
      <c r="W78" s="450">
        <v>1500</v>
      </c>
      <c r="X78" s="451"/>
      <c r="Y78" s="450">
        <v>1500</v>
      </c>
      <c r="Z78" s="451"/>
      <c r="AA78" s="450">
        <v>1500</v>
      </c>
      <c r="AB78" s="451"/>
      <c r="AC78" s="450">
        <v>1500</v>
      </c>
      <c r="AD78" s="451"/>
      <c r="AE78" s="450">
        <v>1500</v>
      </c>
      <c r="AF78" s="451"/>
      <c r="AG78" s="450">
        <v>18000</v>
      </c>
    </row>
    <row r="79" spans="1:33" ht="15.75" thickBot="1" x14ac:dyDescent="0.3">
      <c r="A79" s="449"/>
      <c r="B79" s="449"/>
      <c r="C79" s="449"/>
      <c r="D79" s="449"/>
      <c r="E79" s="449"/>
      <c r="F79" s="449" t="s">
        <v>347</v>
      </c>
      <c r="G79" s="449"/>
      <c r="H79" s="449"/>
      <c r="I79" s="454">
        <v>12811.33</v>
      </c>
      <c r="J79" s="451"/>
      <c r="K79" s="454">
        <v>12811.33</v>
      </c>
      <c r="L79" s="451"/>
      <c r="M79" s="454">
        <v>12811.33</v>
      </c>
      <c r="N79" s="451"/>
      <c r="O79" s="454">
        <v>12811.33</v>
      </c>
      <c r="P79" s="451"/>
      <c r="Q79" s="454">
        <v>12811.33</v>
      </c>
      <c r="R79" s="451"/>
      <c r="S79" s="454">
        <v>12811.33</v>
      </c>
      <c r="T79" s="451"/>
      <c r="U79" s="454">
        <v>12811.33</v>
      </c>
      <c r="V79" s="451"/>
      <c r="W79" s="454">
        <v>12811.33</v>
      </c>
      <c r="X79" s="451"/>
      <c r="Y79" s="454">
        <v>12811.33</v>
      </c>
      <c r="Z79" s="451"/>
      <c r="AA79" s="454">
        <v>12811.33</v>
      </c>
      <c r="AB79" s="451"/>
      <c r="AC79" s="454">
        <v>12811.33</v>
      </c>
      <c r="AD79" s="451"/>
      <c r="AE79" s="454">
        <v>12811.33</v>
      </c>
      <c r="AF79" s="451"/>
      <c r="AG79" s="454">
        <v>153735.96</v>
      </c>
    </row>
    <row r="80" spans="1:33" x14ac:dyDescent="0.25">
      <c r="A80" s="449"/>
      <c r="B80" s="449"/>
      <c r="C80" s="449"/>
      <c r="D80" s="449"/>
      <c r="E80" s="449" t="s">
        <v>348</v>
      </c>
      <c r="F80" s="449"/>
      <c r="G80" s="449"/>
      <c r="H80" s="449"/>
      <c r="I80" s="450">
        <v>31286.639999999999</v>
      </c>
      <c r="J80" s="451"/>
      <c r="K80" s="450">
        <v>31286.639999999999</v>
      </c>
      <c r="L80" s="451"/>
      <c r="M80" s="450">
        <v>31286.639999999999</v>
      </c>
      <c r="N80" s="451"/>
      <c r="O80" s="450">
        <v>31286.639999999999</v>
      </c>
      <c r="P80" s="451"/>
      <c r="Q80" s="450">
        <v>31286.639999999999</v>
      </c>
      <c r="R80" s="451"/>
      <c r="S80" s="450">
        <v>31286.639999999999</v>
      </c>
      <c r="T80" s="451"/>
      <c r="U80" s="450">
        <v>31286.639999999999</v>
      </c>
      <c r="V80" s="451"/>
      <c r="W80" s="450">
        <v>31286.639999999999</v>
      </c>
      <c r="X80" s="451"/>
      <c r="Y80" s="450">
        <v>31286.639999999999</v>
      </c>
      <c r="Z80" s="451"/>
      <c r="AA80" s="450">
        <v>31286.639999999999</v>
      </c>
      <c r="AB80" s="451"/>
      <c r="AC80" s="450">
        <v>31286.639999999999</v>
      </c>
      <c r="AD80" s="451"/>
      <c r="AE80" s="450">
        <v>31286.639999999999</v>
      </c>
      <c r="AF80" s="451"/>
      <c r="AG80" s="450">
        <v>375439.68</v>
      </c>
    </row>
    <row r="81" spans="1:33" x14ac:dyDescent="0.25">
      <c r="A81" s="449"/>
      <c r="B81" s="449"/>
      <c r="C81" s="449"/>
      <c r="D81" s="449"/>
      <c r="E81" s="449" t="s">
        <v>349</v>
      </c>
      <c r="F81" s="449"/>
      <c r="G81" s="449"/>
      <c r="H81" s="449"/>
      <c r="I81" s="450">
        <v>28762.09</v>
      </c>
      <c r="J81" s="451"/>
      <c r="K81" s="450">
        <v>28762.09</v>
      </c>
      <c r="L81" s="451"/>
      <c r="M81" s="450">
        <v>28762.09</v>
      </c>
      <c r="N81" s="451"/>
      <c r="O81" s="450">
        <v>28762.09</v>
      </c>
      <c r="P81" s="451"/>
      <c r="Q81" s="450">
        <v>28762.09</v>
      </c>
      <c r="R81" s="451"/>
      <c r="S81" s="450">
        <v>28762.09</v>
      </c>
      <c r="T81" s="451"/>
      <c r="U81" s="450">
        <v>28762.09</v>
      </c>
      <c r="V81" s="451"/>
      <c r="W81" s="450">
        <v>28762.09</v>
      </c>
      <c r="X81" s="451"/>
      <c r="Y81" s="450">
        <v>28762.09</v>
      </c>
      <c r="Z81" s="451"/>
      <c r="AA81" s="450">
        <v>28762.09</v>
      </c>
      <c r="AB81" s="451"/>
      <c r="AC81" s="450">
        <v>28762.09</v>
      </c>
      <c r="AD81" s="451"/>
      <c r="AE81" s="450">
        <v>31262.09</v>
      </c>
      <c r="AF81" s="451"/>
      <c r="AG81" s="450">
        <v>347645.08</v>
      </c>
    </row>
    <row r="82" spans="1:33" ht="15.75" thickBot="1" x14ac:dyDescent="0.3">
      <c r="A82" s="449"/>
      <c r="B82" s="449"/>
      <c r="C82" s="449"/>
      <c r="D82" s="449"/>
      <c r="E82" s="449" t="s">
        <v>350</v>
      </c>
      <c r="F82" s="449"/>
      <c r="G82" s="449"/>
      <c r="H82" s="449"/>
      <c r="I82" s="454">
        <v>8333.33</v>
      </c>
      <c r="J82" s="451"/>
      <c r="K82" s="454">
        <v>8333.33</v>
      </c>
      <c r="L82" s="451"/>
      <c r="M82" s="454">
        <v>8333.33</v>
      </c>
      <c r="N82" s="451"/>
      <c r="O82" s="454">
        <v>8333.33</v>
      </c>
      <c r="P82" s="451"/>
      <c r="Q82" s="454">
        <v>8333.33</v>
      </c>
      <c r="R82" s="451"/>
      <c r="S82" s="454">
        <v>8333.33</v>
      </c>
      <c r="T82" s="451"/>
      <c r="U82" s="454">
        <v>8333.33</v>
      </c>
      <c r="V82" s="451"/>
      <c r="W82" s="454">
        <v>8333.33</v>
      </c>
      <c r="X82" s="451"/>
      <c r="Y82" s="454">
        <v>8333.33</v>
      </c>
      <c r="Z82" s="451"/>
      <c r="AA82" s="454">
        <v>8333.33</v>
      </c>
      <c r="AB82" s="451"/>
      <c r="AC82" s="454">
        <v>8333.33</v>
      </c>
      <c r="AD82" s="451"/>
      <c r="AE82" s="454">
        <v>-188738.25</v>
      </c>
      <c r="AF82" s="451"/>
      <c r="AG82" s="454">
        <v>-97071.62</v>
      </c>
    </row>
    <row r="83" spans="1:33" x14ac:dyDescent="0.25">
      <c r="A83" s="449"/>
      <c r="B83" s="449"/>
      <c r="C83" s="449"/>
      <c r="D83" s="449" t="s">
        <v>351</v>
      </c>
      <c r="E83" s="449"/>
      <c r="F83" s="449"/>
      <c r="G83" s="449"/>
      <c r="H83" s="449"/>
      <c r="I83" s="450">
        <v>749500</v>
      </c>
      <c r="J83" s="451"/>
      <c r="K83" s="450">
        <v>749500</v>
      </c>
      <c r="L83" s="451"/>
      <c r="M83" s="450">
        <v>749500</v>
      </c>
      <c r="N83" s="451"/>
      <c r="O83" s="450">
        <v>749500</v>
      </c>
      <c r="P83" s="451"/>
      <c r="Q83" s="450">
        <v>749500</v>
      </c>
      <c r="R83" s="451"/>
      <c r="S83" s="450">
        <v>749500</v>
      </c>
      <c r="T83" s="451"/>
      <c r="U83" s="450">
        <v>749500</v>
      </c>
      <c r="V83" s="451"/>
      <c r="W83" s="450">
        <v>749500</v>
      </c>
      <c r="X83" s="451"/>
      <c r="Y83" s="450">
        <v>749500</v>
      </c>
      <c r="Z83" s="451"/>
      <c r="AA83" s="450">
        <v>749500</v>
      </c>
      <c r="AB83" s="451"/>
      <c r="AC83" s="450">
        <v>750018.06</v>
      </c>
      <c r="AD83" s="451"/>
      <c r="AE83" s="450">
        <v>554410.36</v>
      </c>
      <c r="AF83" s="451"/>
      <c r="AG83" s="450">
        <v>8799428.4199999999</v>
      </c>
    </row>
    <row r="84" spans="1:33" x14ac:dyDescent="0.25">
      <c r="A84" s="449"/>
      <c r="B84" s="449"/>
      <c r="C84" s="449"/>
      <c r="D84" s="449" t="s">
        <v>230</v>
      </c>
      <c r="E84" s="449"/>
      <c r="F84" s="449"/>
      <c r="G84" s="449"/>
      <c r="H84" s="449"/>
      <c r="I84" s="450"/>
      <c r="J84" s="451"/>
      <c r="K84" s="450"/>
      <c r="L84" s="451"/>
      <c r="M84" s="450"/>
      <c r="N84" s="451"/>
      <c r="O84" s="450"/>
      <c r="P84" s="451"/>
      <c r="Q84" s="450"/>
      <c r="R84" s="451"/>
      <c r="S84" s="450"/>
      <c r="T84" s="451"/>
      <c r="U84" s="450"/>
      <c r="V84" s="451"/>
      <c r="W84" s="450"/>
      <c r="X84" s="451"/>
      <c r="Y84" s="450"/>
      <c r="Z84" s="451"/>
      <c r="AA84" s="450"/>
      <c r="AB84" s="451"/>
      <c r="AC84" s="450"/>
      <c r="AD84" s="451"/>
      <c r="AE84" s="450"/>
      <c r="AF84" s="451"/>
      <c r="AG84" s="450"/>
    </row>
    <row r="85" spans="1:33" x14ac:dyDescent="0.25">
      <c r="A85" s="449"/>
      <c r="B85" s="449"/>
      <c r="C85" s="449"/>
      <c r="D85" s="449"/>
      <c r="E85" s="449" t="s">
        <v>352</v>
      </c>
      <c r="F85" s="449"/>
      <c r="G85" s="449"/>
      <c r="H85" s="449"/>
      <c r="I85" s="450"/>
      <c r="J85" s="451"/>
      <c r="K85" s="450"/>
      <c r="L85" s="451"/>
      <c r="M85" s="450"/>
      <c r="N85" s="451"/>
      <c r="O85" s="450"/>
      <c r="P85" s="451"/>
      <c r="Q85" s="450"/>
      <c r="R85" s="451"/>
      <c r="S85" s="450"/>
      <c r="T85" s="451"/>
      <c r="U85" s="450"/>
      <c r="V85" s="451"/>
      <c r="W85" s="450"/>
      <c r="X85" s="451"/>
      <c r="Y85" s="450"/>
      <c r="Z85" s="451"/>
      <c r="AA85" s="450"/>
      <c r="AB85" s="451"/>
      <c r="AC85" s="450"/>
      <c r="AD85" s="451"/>
      <c r="AE85" s="450"/>
      <c r="AF85" s="451"/>
      <c r="AG85" s="450"/>
    </row>
    <row r="86" spans="1:33" x14ac:dyDescent="0.25">
      <c r="A86" s="449"/>
      <c r="B86" s="449"/>
      <c r="C86" s="449"/>
      <c r="D86" s="449"/>
      <c r="E86" s="449"/>
      <c r="F86" s="449" t="s">
        <v>353</v>
      </c>
      <c r="G86" s="449"/>
      <c r="H86" s="449"/>
      <c r="I86" s="450">
        <v>0</v>
      </c>
      <c r="J86" s="451"/>
      <c r="K86" s="450">
        <v>0</v>
      </c>
      <c r="L86" s="451"/>
      <c r="M86" s="450">
        <v>0</v>
      </c>
      <c r="N86" s="451"/>
      <c r="O86" s="450">
        <v>0</v>
      </c>
      <c r="P86" s="451"/>
      <c r="Q86" s="450">
        <v>0</v>
      </c>
      <c r="R86" s="451"/>
      <c r="S86" s="450">
        <v>0</v>
      </c>
      <c r="T86" s="451"/>
      <c r="U86" s="450">
        <v>0</v>
      </c>
      <c r="V86" s="451"/>
      <c r="W86" s="450">
        <v>1987.93</v>
      </c>
      <c r="X86" s="451"/>
      <c r="Y86" s="450">
        <v>1987.93</v>
      </c>
      <c r="Z86" s="451"/>
      <c r="AA86" s="450">
        <v>-3975.86</v>
      </c>
      <c r="AB86" s="451"/>
      <c r="AC86" s="450">
        <v>0</v>
      </c>
      <c r="AD86" s="451"/>
      <c r="AE86" s="450">
        <v>0</v>
      </c>
      <c r="AF86" s="451"/>
      <c r="AG86" s="450">
        <v>0</v>
      </c>
    </row>
    <row r="87" spans="1:33" ht="15.75" thickBot="1" x14ac:dyDescent="0.3">
      <c r="A87" s="449"/>
      <c r="B87" s="449"/>
      <c r="C87" s="449"/>
      <c r="D87" s="449"/>
      <c r="E87" s="449"/>
      <c r="F87" s="449" t="s">
        <v>354</v>
      </c>
      <c r="G87" s="449"/>
      <c r="H87" s="449"/>
      <c r="I87" s="454">
        <v>105402.6</v>
      </c>
      <c r="J87" s="451"/>
      <c r="K87" s="454">
        <v>104800.98</v>
      </c>
      <c r="L87" s="451"/>
      <c r="M87" s="454">
        <v>100542.06</v>
      </c>
      <c r="N87" s="451"/>
      <c r="O87" s="454">
        <v>105500.02</v>
      </c>
      <c r="P87" s="451"/>
      <c r="Q87" s="454">
        <v>98684.35</v>
      </c>
      <c r="R87" s="451"/>
      <c r="S87" s="454">
        <v>100672.28</v>
      </c>
      <c r="T87" s="451"/>
      <c r="U87" s="454">
        <v>102894.99</v>
      </c>
      <c r="V87" s="451"/>
      <c r="W87" s="454">
        <v>100010.04</v>
      </c>
      <c r="X87" s="451"/>
      <c r="Y87" s="454">
        <v>105713.62</v>
      </c>
      <c r="Z87" s="451"/>
      <c r="AA87" s="454">
        <v>100766.3</v>
      </c>
      <c r="AB87" s="451"/>
      <c r="AC87" s="454">
        <v>103545.84</v>
      </c>
      <c r="AD87" s="451"/>
      <c r="AE87" s="454">
        <v>104838.05</v>
      </c>
      <c r="AF87" s="451"/>
      <c r="AG87" s="454">
        <v>1233371.1299999999</v>
      </c>
    </row>
    <row r="88" spans="1:33" x14ac:dyDescent="0.25">
      <c r="A88" s="449"/>
      <c r="B88" s="449"/>
      <c r="C88" s="449"/>
      <c r="D88" s="449"/>
      <c r="E88" s="449" t="s">
        <v>355</v>
      </c>
      <c r="F88" s="449"/>
      <c r="G88" s="449"/>
      <c r="H88" s="449"/>
      <c r="I88" s="450">
        <v>105402.6</v>
      </c>
      <c r="J88" s="451"/>
      <c r="K88" s="450">
        <v>104800.98</v>
      </c>
      <c r="L88" s="451"/>
      <c r="M88" s="450">
        <v>100542.06</v>
      </c>
      <c r="N88" s="451"/>
      <c r="O88" s="450">
        <v>105500.02</v>
      </c>
      <c r="P88" s="451"/>
      <c r="Q88" s="450">
        <v>98684.35</v>
      </c>
      <c r="R88" s="451"/>
      <c r="S88" s="450">
        <v>100672.28</v>
      </c>
      <c r="T88" s="451"/>
      <c r="U88" s="450">
        <v>102894.99</v>
      </c>
      <c r="V88" s="451"/>
      <c r="W88" s="450">
        <v>101997.97</v>
      </c>
      <c r="X88" s="451"/>
      <c r="Y88" s="450">
        <v>107701.55</v>
      </c>
      <c r="Z88" s="451"/>
      <c r="AA88" s="450">
        <v>96790.44</v>
      </c>
      <c r="AB88" s="451"/>
      <c r="AC88" s="450">
        <v>103545.84</v>
      </c>
      <c r="AD88" s="451"/>
      <c r="AE88" s="450">
        <v>104838.05</v>
      </c>
      <c r="AF88" s="451"/>
      <c r="AG88" s="450">
        <v>1233371.1299999999</v>
      </c>
    </row>
    <row r="89" spans="1:33" x14ac:dyDescent="0.25">
      <c r="A89" s="449"/>
      <c r="B89" s="449"/>
      <c r="C89" s="449"/>
      <c r="D89" s="449"/>
      <c r="E89" s="449" t="s">
        <v>356</v>
      </c>
      <c r="F89" s="449"/>
      <c r="G89" s="449"/>
      <c r="H89" s="449"/>
      <c r="I89" s="450"/>
      <c r="J89" s="451"/>
      <c r="K89" s="450"/>
      <c r="L89" s="451"/>
      <c r="M89" s="450"/>
      <c r="N89" s="451"/>
      <c r="O89" s="450"/>
      <c r="P89" s="451"/>
      <c r="Q89" s="450"/>
      <c r="R89" s="451"/>
      <c r="S89" s="450"/>
      <c r="T89" s="451"/>
      <c r="U89" s="450"/>
      <c r="V89" s="451"/>
      <c r="W89" s="450"/>
      <c r="X89" s="451"/>
      <c r="Y89" s="450"/>
      <c r="Z89" s="451"/>
      <c r="AA89" s="450"/>
      <c r="AB89" s="451"/>
      <c r="AC89" s="450"/>
      <c r="AD89" s="451"/>
      <c r="AE89" s="450"/>
      <c r="AF89" s="451"/>
      <c r="AG89" s="450"/>
    </row>
    <row r="90" spans="1:33" x14ac:dyDescent="0.25">
      <c r="A90" s="449"/>
      <c r="B90" s="449"/>
      <c r="C90" s="449"/>
      <c r="D90" s="449"/>
      <c r="E90" s="449"/>
      <c r="F90" s="449" t="s">
        <v>357</v>
      </c>
      <c r="G90" s="449"/>
      <c r="H90" s="449"/>
      <c r="I90" s="450">
        <v>851.96</v>
      </c>
      <c r="J90" s="451"/>
      <c r="K90" s="450">
        <v>832.71</v>
      </c>
      <c r="L90" s="451"/>
      <c r="M90" s="450">
        <v>855.53</v>
      </c>
      <c r="N90" s="451"/>
      <c r="O90" s="450">
        <v>609.41999999999996</v>
      </c>
      <c r="P90" s="451"/>
      <c r="Q90" s="450">
        <v>856.53</v>
      </c>
      <c r="R90" s="451"/>
      <c r="S90" s="450">
        <v>1571.58</v>
      </c>
      <c r="T90" s="451"/>
      <c r="U90" s="450">
        <v>0</v>
      </c>
      <c r="V90" s="451"/>
      <c r="W90" s="450">
        <v>785.79</v>
      </c>
      <c r="X90" s="451"/>
      <c r="Y90" s="450">
        <v>785.79</v>
      </c>
      <c r="Z90" s="451"/>
      <c r="AA90" s="450">
        <v>785.79</v>
      </c>
      <c r="AB90" s="451"/>
      <c r="AC90" s="450">
        <v>785.79</v>
      </c>
      <c r="AD90" s="451"/>
      <c r="AE90" s="450">
        <v>779.01</v>
      </c>
      <c r="AF90" s="451"/>
      <c r="AG90" s="450">
        <v>9499.9</v>
      </c>
    </row>
    <row r="91" spans="1:33" x14ac:dyDescent="0.25">
      <c r="A91" s="449"/>
      <c r="B91" s="449"/>
      <c r="C91" s="449"/>
      <c r="D91" s="449"/>
      <c r="E91" s="449"/>
      <c r="F91" s="449" t="s">
        <v>358</v>
      </c>
      <c r="G91" s="449"/>
      <c r="H91" s="449"/>
      <c r="I91" s="450">
        <v>7348.54</v>
      </c>
      <c r="J91" s="451"/>
      <c r="K91" s="450">
        <v>7447.15</v>
      </c>
      <c r="L91" s="451"/>
      <c r="M91" s="450">
        <v>7578.64</v>
      </c>
      <c r="N91" s="451"/>
      <c r="O91" s="450">
        <v>6524.44</v>
      </c>
      <c r="P91" s="451"/>
      <c r="Q91" s="450">
        <v>7578.64</v>
      </c>
      <c r="R91" s="451"/>
      <c r="S91" s="450">
        <v>7315.09</v>
      </c>
      <c r="T91" s="451"/>
      <c r="U91" s="450">
        <v>7315.09</v>
      </c>
      <c r="V91" s="451"/>
      <c r="W91" s="450">
        <v>7315.09</v>
      </c>
      <c r="X91" s="451"/>
      <c r="Y91" s="450">
        <v>7512.9</v>
      </c>
      <c r="Z91" s="451"/>
      <c r="AA91" s="450">
        <v>7413.99</v>
      </c>
      <c r="AB91" s="451"/>
      <c r="AC91" s="450">
        <v>7413.99</v>
      </c>
      <c r="AD91" s="451"/>
      <c r="AE91" s="450">
        <v>-4448.3900000000003</v>
      </c>
      <c r="AF91" s="451"/>
      <c r="AG91" s="450">
        <v>76315.17</v>
      </c>
    </row>
    <row r="92" spans="1:33" x14ac:dyDescent="0.25">
      <c r="A92" s="449"/>
      <c r="B92" s="449"/>
      <c r="C92" s="449"/>
      <c r="D92" s="449"/>
      <c r="E92" s="449"/>
      <c r="F92" s="449" t="s">
        <v>359</v>
      </c>
      <c r="G92" s="449"/>
      <c r="H92" s="449"/>
      <c r="I92" s="450">
        <v>0</v>
      </c>
      <c r="J92" s="451"/>
      <c r="K92" s="450">
        <v>500</v>
      </c>
      <c r="L92" s="451"/>
      <c r="M92" s="450">
        <v>1000</v>
      </c>
      <c r="N92" s="451"/>
      <c r="O92" s="450">
        <v>0</v>
      </c>
      <c r="P92" s="451"/>
      <c r="Q92" s="450">
        <v>0</v>
      </c>
      <c r="R92" s="451"/>
      <c r="S92" s="450">
        <v>0</v>
      </c>
      <c r="T92" s="451"/>
      <c r="U92" s="450">
        <v>0</v>
      </c>
      <c r="V92" s="451"/>
      <c r="W92" s="450">
        <v>0</v>
      </c>
      <c r="X92" s="451"/>
      <c r="Y92" s="450">
        <v>0</v>
      </c>
      <c r="Z92" s="451"/>
      <c r="AA92" s="450">
        <v>750</v>
      </c>
      <c r="AB92" s="451"/>
      <c r="AC92" s="450">
        <v>0</v>
      </c>
      <c r="AD92" s="451"/>
      <c r="AE92" s="450">
        <v>500</v>
      </c>
      <c r="AF92" s="451"/>
      <c r="AG92" s="450">
        <v>2750</v>
      </c>
    </row>
    <row r="93" spans="1:33" x14ac:dyDescent="0.25">
      <c r="A93" s="449"/>
      <c r="B93" s="449"/>
      <c r="C93" s="449"/>
      <c r="D93" s="449"/>
      <c r="E93" s="449"/>
      <c r="F93" s="449" t="s">
        <v>360</v>
      </c>
      <c r="G93" s="449"/>
      <c r="H93" s="449"/>
      <c r="I93" s="450">
        <v>4569.8</v>
      </c>
      <c r="J93" s="451"/>
      <c r="K93" s="450">
        <v>4610.18</v>
      </c>
      <c r="L93" s="451"/>
      <c r="M93" s="450">
        <v>4631.46</v>
      </c>
      <c r="N93" s="451"/>
      <c r="O93" s="450">
        <v>4122.07</v>
      </c>
      <c r="P93" s="451"/>
      <c r="Q93" s="450">
        <v>4432.8900000000003</v>
      </c>
      <c r="R93" s="451"/>
      <c r="S93" s="450">
        <v>4415.82</v>
      </c>
      <c r="T93" s="451"/>
      <c r="U93" s="450">
        <v>4415.82</v>
      </c>
      <c r="V93" s="451"/>
      <c r="W93" s="450">
        <v>4436.58</v>
      </c>
      <c r="X93" s="451"/>
      <c r="Y93" s="450">
        <v>4486.96</v>
      </c>
      <c r="Z93" s="451"/>
      <c r="AA93" s="450">
        <v>4453.12</v>
      </c>
      <c r="AB93" s="451"/>
      <c r="AC93" s="450">
        <v>4416.55</v>
      </c>
      <c r="AD93" s="451"/>
      <c r="AE93" s="450">
        <v>4440.93</v>
      </c>
      <c r="AF93" s="451"/>
      <c r="AG93" s="450">
        <v>53432.18</v>
      </c>
    </row>
    <row r="94" spans="1:33" x14ac:dyDescent="0.25">
      <c r="A94" s="449"/>
      <c r="B94" s="449"/>
      <c r="C94" s="449"/>
      <c r="D94" s="449"/>
      <c r="E94" s="449"/>
      <c r="F94" s="449" t="s">
        <v>361</v>
      </c>
      <c r="G94" s="449"/>
      <c r="H94" s="449"/>
      <c r="I94" s="450">
        <v>60.16</v>
      </c>
      <c r="J94" s="451"/>
      <c r="K94" s="450">
        <v>56.4</v>
      </c>
      <c r="L94" s="451"/>
      <c r="M94" s="450">
        <v>56.4</v>
      </c>
      <c r="N94" s="451"/>
      <c r="O94" s="450">
        <v>870.39</v>
      </c>
      <c r="P94" s="451"/>
      <c r="Q94" s="450">
        <v>-54.22</v>
      </c>
      <c r="R94" s="451"/>
      <c r="S94" s="450">
        <v>56.4</v>
      </c>
      <c r="T94" s="451"/>
      <c r="U94" s="450">
        <v>112.5</v>
      </c>
      <c r="V94" s="451"/>
      <c r="W94" s="450">
        <v>112.5</v>
      </c>
      <c r="X94" s="451"/>
      <c r="Y94" s="450">
        <v>62.04</v>
      </c>
      <c r="Z94" s="451"/>
      <c r="AA94" s="450">
        <v>62.04</v>
      </c>
      <c r="AB94" s="451"/>
      <c r="AC94" s="450">
        <v>62.04</v>
      </c>
      <c r="AD94" s="451"/>
      <c r="AE94" s="450">
        <v>562.04</v>
      </c>
      <c r="AF94" s="451"/>
      <c r="AG94" s="450">
        <v>2018.69</v>
      </c>
    </row>
    <row r="95" spans="1:33" ht="15.75" thickBot="1" x14ac:dyDescent="0.3">
      <c r="A95" s="449"/>
      <c r="B95" s="449"/>
      <c r="C95" s="449"/>
      <c r="D95" s="449"/>
      <c r="E95" s="449"/>
      <c r="F95" s="449" t="s">
        <v>362</v>
      </c>
      <c r="G95" s="449"/>
      <c r="H95" s="449"/>
      <c r="I95" s="454">
        <v>0</v>
      </c>
      <c r="J95" s="451"/>
      <c r="K95" s="454">
        <v>35</v>
      </c>
      <c r="L95" s="451"/>
      <c r="M95" s="454">
        <v>0</v>
      </c>
      <c r="N95" s="451"/>
      <c r="O95" s="454">
        <v>0</v>
      </c>
      <c r="P95" s="451"/>
      <c r="Q95" s="454">
        <v>0</v>
      </c>
      <c r="R95" s="451"/>
      <c r="S95" s="454">
        <v>0</v>
      </c>
      <c r="T95" s="451"/>
      <c r="U95" s="454">
        <v>0</v>
      </c>
      <c r="V95" s="451"/>
      <c r="W95" s="454">
        <v>0</v>
      </c>
      <c r="X95" s="451"/>
      <c r="Y95" s="454">
        <v>0</v>
      </c>
      <c r="Z95" s="451"/>
      <c r="AA95" s="454">
        <v>0</v>
      </c>
      <c r="AB95" s="451"/>
      <c r="AC95" s="454">
        <v>0</v>
      </c>
      <c r="AD95" s="451"/>
      <c r="AE95" s="454">
        <v>0</v>
      </c>
      <c r="AF95" s="451"/>
      <c r="AG95" s="454">
        <v>35</v>
      </c>
    </row>
    <row r="96" spans="1:33" x14ac:dyDescent="0.25">
      <c r="A96" s="449"/>
      <c r="B96" s="449"/>
      <c r="C96" s="449"/>
      <c r="D96" s="449"/>
      <c r="E96" s="449" t="s">
        <v>363</v>
      </c>
      <c r="F96" s="449"/>
      <c r="G96" s="449"/>
      <c r="H96" s="449"/>
      <c r="I96" s="450">
        <v>12830.46</v>
      </c>
      <c r="J96" s="451"/>
      <c r="K96" s="450">
        <v>13481.44</v>
      </c>
      <c r="L96" s="451"/>
      <c r="M96" s="450">
        <v>14122.03</v>
      </c>
      <c r="N96" s="451"/>
      <c r="O96" s="450">
        <v>12126.32</v>
      </c>
      <c r="P96" s="451"/>
      <c r="Q96" s="450">
        <v>12813.84</v>
      </c>
      <c r="R96" s="451"/>
      <c r="S96" s="450">
        <v>13358.89</v>
      </c>
      <c r="T96" s="451"/>
      <c r="U96" s="450">
        <v>11843.41</v>
      </c>
      <c r="V96" s="451"/>
      <c r="W96" s="450">
        <v>12649.96</v>
      </c>
      <c r="X96" s="451"/>
      <c r="Y96" s="450">
        <v>12847.69</v>
      </c>
      <c r="Z96" s="451"/>
      <c r="AA96" s="450">
        <v>13464.94</v>
      </c>
      <c r="AB96" s="451"/>
      <c r="AC96" s="450">
        <v>12678.37</v>
      </c>
      <c r="AD96" s="451"/>
      <c r="AE96" s="450">
        <v>1833.59</v>
      </c>
      <c r="AF96" s="451"/>
      <c r="AG96" s="450">
        <v>144050.94</v>
      </c>
    </row>
    <row r="97" spans="1:33" x14ac:dyDescent="0.25">
      <c r="A97" s="449"/>
      <c r="B97" s="449"/>
      <c r="C97" s="449"/>
      <c r="D97" s="449"/>
      <c r="E97" s="449" t="s">
        <v>364</v>
      </c>
      <c r="F97" s="449"/>
      <c r="G97" s="449"/>
      <c r="H97" s="449"/>
      <c r="I97" s="450">
        <v>0</v>
      </c>
      <c r="J97" s="451"/>
      <c r="K97" s="450">
        <v>0</v>
      </c>
      <c r="L97" s="451"/>
      <c r="M97" s="450">
        <v>0</v>
      </c>
      <c r="N97" s="451"/>
      <c r="O97" s="450">
        <v>0</v>
      </c>
      <c r="P97" s="451"/>
      <c r="Q97" s="450">
        <v>0</v>
      </c>
      <c r="R97" s="451"/>
      <c r="S97" s="450">
        <v>0</v>
      </c>
      <c r="T97" s="451"/>
      <c r="U97" s="450">
        <v>0</v>
      </c>
      <c r="V97" s="451"/>
      <c r="W97" s="450">
        <v>0</v>
      </c>
      <c r="X97" s="451"/>
      <c r="Y97" s="450">
        <v>0</v>
      </c>
      <c r="Z97" s="451"/>
      <c r="AA97" s="450">
        <v>0</v>
      </c>
      <c r="AB97" s="451"/>
      <c r="AC97" s="450">
        <v>0</v>
      </c>
      <c r="AD97" s="451"/>
      <c r="AE97" s="450">
        <v>0</v>
      </c>
      <c r="AF97" s="451"/>
      <c r="AG97" s="450">
        <v>0</v>
      </c>
    </row>
    <row r="98" spans="1:33" x14ac:dyDescent="0.25">
      <c r="A98" s="449"/>
      <c r="B98" s="449"/>
      <c r="C98" s="449"/>
      <c r="D98" s="449"/>
      <c r="E98" s="449" t="s">
        <v>365</v>
      </c>
      <c r="F98" s="449"/>
      <c r="G98" s="449"/>
      <c r="H98" s="449"/>
      <c r="I98" s="450">
        <v>8439.24</v>
      </c>
      <c r="J98" s="451"/>
      <c r="K98" s="450">
        <v>8529.09</v>
      </c>
      <c r="L98" s="451"/>
      <c r="M98" s="450">
        <v>8699</v>
      </c>
      <c r="N98" s="451"/>
      <c r="O98" s="450">
        <v>8977.52</v>
      </c>
      <c r="P98" s="451"/>
      <c r="Q98" s="450">
        <v>13502.64</v>
      </c>
      <c r="R98" s="451"/>
      <c r="S98" s="450">
        <v>8900.23</v>
      </c>
      <c r="T98" s="451"/>
      <c r="U98" s="450">
        <v>8601.51</v>
      </c>
      <c r="V98" s="451"/>
      <c r="W98" s="450">
        <v>8820.82</v>
      </c>
      <c r="X98" s="451"/>
      <c r="Y98" s="450">
        <v>8867.49</v>
      </c>
      <c r="Z98" s="451"/>
      <c r="AA98" s="450">
        <v>8563.82</v>
      </c>
      <c r="AB98" s="451"/>
      <c r="AC98" s="450">
        <v>12896.65</v>
      </c>
      <c r="AD98" s="451"/>
      <c r="AE98" s="450">
        <v>13183.88</v>
      </c>
      <c r="AF98" s="451"/>
      <c r="AG98" s="450">
        <v>117981.89</v>
      </c>
    </row>
    <row r="99" spans="1:33" x14ac:dyDescent="0.25">
      <c r="A99" s="449"/>
      <c r="B99" s="449"/>
      <c r="C99" s="449"/>
      <c r="D99" s="449"/>
      <c r="E99" s="449" t="s">
        <v>366</v>
      </c>
      <c r="F99" s="449"/>
      <c r="G99" s="449"/>
      <c r="H99" s="449"/>
      <c r="I99" s="450">
        <v>6799.4</v>
      </c>
      <c r="J99" s="451"/>
      <c r="K99" s="450">
        <v>7112.68</v>
      </c>
      <c r="L99" s="451"/>
      <c r="M99" s="450">
        <v>6968.65</v>
      </c>
      <c r="N99" s="451"/>
      <c r="O99" s="450">
        <v>7833.6</v>
      </c>
      <c r="P99" s="451"/>
      <c r="Q99" s="450">
        <v>11582.5</v>
      </c>
      <c r="R99" s="451"/>
      <c r="S99" s="450">
        <v>7342.52</v>
      </c>
      <c r="T99" s="451"/>
      <c r="U99" s="450">
        <v>6999.41</v>
      </c>
      <c r="V99" s="451"/>
      <c r="W99" s="450">
        <v>7696.77</v>
      </c>
      <c r="X99" s="451"/>
      <c r="Y99" s="450">
        <v>7247.84</v>
      </c>
      <c r="Z99" s="451"/>
      <c r="AA99" s="450">
        <v>6895.9</v>
      </c>
      <c r="AB99" s="451"/>
      <c r="AC99" s="450">
        <v>10270.44</v>
      </c>
      <c r="AD99" s="451"/>
      <c r="AE99" s="450">
        <v>8989.56</v>
      </c>
      <c r="AF99" s="451"/>
      <c r="AG99" s="450">
        <v>95739.27</v>
      </c>
    </row>
    <row r="100" spans="1:33" x14ac:dyDescent="0.25">
      <c r="A100" s="449"/>
      <c r="B100" s="449"/>
      <c r="C100" s="449"/>
      <c r="D100" s="449"/>
      <c r="E100" s="449" t="s">
        <v>367</v>
      </c>
      <c r="F100" s="449"/>
      <c r="G100" s="449"/>
      <c r="H100" s="449"/>
      <c r="I100" s="450">
        <v>5654.52</v>
      </c>
      <c r="J100" s="451"/>
      <c r="K100" s="450">
        <v>5707.45</v>
      </c>
      <c r="L100" s="451"/>
      <c r="M100" s="450">
        <v>5817.88</v>
      </c>
      <c r="N100" s="451"/>
      <c r="O100" s="450">
        <v>5993.74</v>
      </c>
      <c r="P100" s="451"/>
      <c r="Q100" s="450">
        <v>8989.2099999999991</v>
      </c>
      <c r="R100" s="451"/>
      <c r="S100" s="450">
        <v>5939.17</v>
      </c>
      <c r="T100" s="451"/>
      <c r="U100" s="450">
        <v>3196.01</v>
      </c>
      <c r="V100" s="451"/>
      <c r="W100" s="450">
        <v>3271.28</v>
      </c>
      <c r="X100" s="451"/>
      <c r="Y100" s="450">
        <v>3287.37</v>
      </c>
      <c r="Z100" s="451"/>
      <c r="AA100" s="450">
        <v>3181.7</v>
      </c>
      <c r="AB100" s="451"/>
      <c r="AC100" s="450">
        <v>4784.45</v>
      </c>
      <c r="AD100" s="451"/>
      <c r="AE100" s="450">
        <v>767.68</v>
      </c>
      <c r="AF100" s="451"/>
      <c r="AG100" s="450">
        <v>56590.46</v>
      </c>
    </row>
    <row r="101" spans="1:33" x14ac:dyDescent="0.25">
      <c r="A101" s="449"/>
      <c r="B101" s="449"/>
      <c r="C101" s="449"/>
      <c r="D101" s="449"/>
      <c r="E101" s="449" t="s">
        <v>368</v>
      </c>
      <c r="F101" s="449"/>
      <c r="G101" s="449"/>
      <c r="H101" s="449"/>
      <c r="I101" s="450">
        <v>90.18</v>
      </c>
      <c r="J101" s="451"/>
      <c r="K101" s="450">
        <v>80.03</v>
      </c>
      <c r="L101" s="451"/>
      <c r="M101" s="450">
        <v>237.78</v>
      </c>
      <c r="N101" s="451"/>
      <c r="O101" s="450">
        <v>325.02999999999997</v>
      </c>
      <c r="P101" s="451"/>
      <c r="Q101" s="450">
        <v>335.81</v>
      </c>
      <c r="R101" s="451"/>
      <c r="S101" s="450">
        <v>83.65</v>
      </c>
      <c r="T101" s="451"/>
      <c r="U101" s="450">
        <v>2402.15</v>
      </c>
      <c r="V101" s="451"/>
      <c r="W101" s="450">
        <v>2186.9699999999998</v>
      </c>
      <c r="X101" s="451"/>
      <c r="Y101" s="450">
        <v>1624.94</v>
      </c>
      <c r="Z101" s="451"/>
      <c r="AA101" s="450">
        <v>652.03</v>
      </c>
      <c r="AB101" s="451"/>
      <c r="AC101" s="450">
        <v>148.47</v>
      </c>
      <c r="AD101" s="451"/>
      <c r="AE101" s="450">
        <v>77.92</v>
      </c>
      <c r="AF101" s="451"/>
      <c r="AG101" s="450">
        <v>8244.9599999999991</v>
      </c>
    </row>
    <row r="102" spans="1:33" ht="15.75" thickBot="1" x14ac:dyDescent="0.3">
      <c r="A102" s="449"/>
      <c r="B102" s="449"/>
      <c r="C102" s="449"/>
      <c r="D102" s="449"/>
      <c r="E102" s="449" t="s">
        <v>369</v>
      </c>
      <c r="F102" s="449"/>
      <c r="G102" s="449"/>
      <c r="H102" s="449"/>
      <c r="I102" s="454">
        <v>946.25</v>
      </c>
      <c r="J102" s="451"/>
      <c r="K102" s="454">
        <v>433.7</v>
      </c>
      <c r="L102" s="451"/>
      <c r="M102" s="454">
        <v>1493</v>
      </c>
      <c r="N102" s="451"/>
      <c r="O102" s="454">
        <v>951.45</v>
      </c>
      <c r="P102" s="451"/>
      <c r="Q102" s="454">
        <v>1177.6500000000001</v>
      </c>
      <c r="R102" s="451"/>
      <c r="S102" s="454">
        <v>921.95</v>
      </c>
      <c r="T102" s="451"/>
      <c r="U102" s="454">
        <v>1373.15</v>
      </c>
      <c r="V102" s="451"/>
      <c r="W102" s="454">
        <v>1204.9000000000001</v>
      </c>
      <c r="X102" s="451"/>
      <c r="Y102" s="454">
        <v>942.95</v>
      </c>
      <c r="Z102" s="451"/>
      <c r="AA102" s="454">
        <v>902.3</v>
      </c>
      <c r="AB102" s="451"/>
      <c r="AC102" s="454">
        <v>900.8</v>
      </c>
      <c r="AD102" s="451"/>
      <c r="AE102" s="454">
        <v>900.2</v>
      </c>
      <c r="AF102" s="451"/>
      <c r="AG102" s="454">
        <v>12148.3</v>
      </c>
    </row>
    <row r="103" spans="1:33" x14ac:dyDescent="0.25">
      <c r="A103" s="449"/>
      <c r="B103" s="449"/>
      <c r="C103" s="449"/>
      <c r="D103" s="449" t="s">
        <v>370</v>
      </c>
      <c r="E103" s="449"/>
      <c r="F103" s="449"/>
      <c r="G103" s="449"/>
      <c r="H103" s="449"/>
      <c r="I103" s="450">
        <v>140162.65</v>
      </c>
      <c r="J103" s="451"/>
      <c r="K103" s="450">
        <v>140145.37</v>
      </c>
      <c r="L103" s="451"/>
      <c r="M103" s="450">
        <v>137880.4</v>
      </c>
      <c r="N103" s="451"/>
      <c r="O103" s="450">
        <v>141707.68</v>
      </c>
      <c r="P103" s="451"/>
      <c r="Q103" s="450">
        <v>147086</v>
      </c>
      <c r="R103" s="451"/>
      <c r="S103" s="450">
        <v>137218.69</v>
      </c>
      <c r="T103" s="451"/>
      <c r="U103" s="450">
        <v>137310.63</v>
      </c>
      <c r="V103" s="451"/>
      <c r="W103" s="450">
        <v>137828.67000000001</v>
      </c>
      <c r="X103" s="451"/>
      <c r="Y103" s="450">
        <v>142519.82999999999</v>
      </c>
      <c r="Z103" s="451"/>
      <c r="AA103" s="450">
        <v>130451.13</v>
      </c>
      <c r="AB103" s="451"/>
      <c r="AC103" s="450">
        <v>145225.01999999999</v>
      </c>
      <c r="AD103" s="451"/>
      <c r="AE103" s="450">
        <v>130590.88</v>
      </c>
      <c r="AF103" s="451"/>
      <c r="AG103" s="450">
        <v>1668126.95</v>
      </c>
    </row>
    <row r="104" spans="1:33" x14ac:dyDescent="0.25">
      <c r="A104" s="449"/>
      <c r="B104" s="449"/>
      <c r="C104" s="449"/>
      <c r="D104" s="449" t="s">
        <v>231</v>
      </c>
      <c r="E104" s="449"/>
      <c r="F104" s="449"/>
      <c r="G104" s="449"/>
      <c r="H104" s="449"/>
      <c r="I104" s="450">
        <v>21000</v>
      </c>
      <c r="J104" s="451"/>
      <c r="K104" s="450">
        <v>0</v>
      </c>
      <c r="L104" s="451"/>
      <c r="M104" s="450">
        <v>2000</v>
      </c>
      <c r="N104" s="451"/>
      <c r="O104" s="450">
        <v>8500</v>
      </c>
      <c r="P104" s="451"/>
      <c r="Q104" s="450">
        <v>14000</v>
      </c>
      <c r="R104" s="451"/>
      <c r="S104" s="450">
        <v>0</v>
      </c>
      <c r="T104" s="451"/>
      <c r="U104" s="450">
        <v>0</v>
      </c>
      <c r="V104" s="451"/>
      <c r="W104" s="450">
        <v>4500</v>
      </c>
      <c r="X104" s="451"/>
      <c r="Y104" s="450">
        <v>3189</v>
      </c>
      <c r="Z104" s="451"/>
      <c r="AA104" s="450">
        <v>1777</v>
      </c>
      <c r="AB104" s="451"/>
      <c r="AC104" s="450">
        <v>4277</v>
      </c>
      <c r="AD104" s="451"/>
      <c r="AE104" s="450">
        <v>1777</v>
      </c>
      <c r="AF104" s="451"/>
      <c r="AG104" s="450">
        <v>61020</v>
      </c>
    </row>
    <row r="105" spans="1:33" x14ac:dyDescent="0.25">
      <c r="A105" s="449"/>
      <c r="B105" s="449"/>
      <c r="C105" s="449"/>
      <c r="D105" s="449" t="s">
        <v>232</v>
      </c>
      <c r="E105" s="449"/>
      <c r="F105" s="449"/>
      <c r="G105" s="449"/>
      <c r="H105" s="449"/>
      <c r="I105" s="450"/>
      <c r="J105" s="451"/>
      <c r="K105" s="450"/>
      <c r="L105" s="451"/>
      <c r="M105" s="450"/>
      <c r="N105" s="451"/>
      <c r="O105" s="450"/>
      <c r="P105" s="451"/>
      <c r="Q105" s="450"/>
      <c r="R105" s="451"/>
      <c r="S105" s="450"/>
      <c r="T105" s="451"/>
      <c r="U105" s="450"/>
      <c r="V105" s="451"/>
      <c r="W105" s="450"/>
      <c r="X105" s="451"/>
      <c r="Y105" s="450"/>
      <c r="Z105" s="451"/>
      <c r="AA105" s="450"/>
      <c r="AB105" s="451"/>
      <c r="AC105" s="450"/>
      <c r="AD105" s="451"/>
      <c r="AE105" s="450"/>
      <c r="AF105" s="451"/>
      <c r="AG105" s="450"/>
    </row>
    <row r="106" spans="1:33" x14ac:dyDescent="0.25">
      <c r="A106" s="449"/>
      <c r="B106" s="449"/>
      <c r="C106" s="449"/>
      <c r="D106" s="449"/>
      <c r="E106" s="449" t="s">
        <v>371</v>
      </c>
      <c r="F106" s="449"/>
      <c r="G106" s="449"/>
      <c r="H106" s="449"/>
      <c r="I106" s="450">
        <v>2998.55</v>
      </c>
      <c r="J106" s="451"/>
      <c r="K106" s="450">
        <v>2014</v>
      </c>
      <c r="L106" s="451"/>
      <c r="M106" s="450">
        <v>4948.1400000000003</v>
      </c>
      <c r="N106" s="451"/>
      <c r="O106" s="450">
        <v>5303.24</v>
      </c>
      <c r="P106" s="451"/>
      <c r="Q106" s="450">
        <v>6881.4</v>
      </c>
      <c r="R106" s="451"/>
      <c r="S106" s="450">
        <v>2163.0500000000002</v>
      </c>
      <c r="T106" s="451"/>
      <c r="U106" s="450">
        <v>8048.2</v>
      </c>
      <c r="V106" s="451"/>
      <c r="W106" s="450">
        <v>6449.37</v>
      </c>
      <c r="X106" s="451"/>
      <c r="Y106" s="450">
        <v>4812.5</v>
      </c>
      <c r="Z106" s="451"/>
      <c r="AA106" s="450">
        <v>-433.22</v>
      </c>
      <c r="AB106" s="451"/>
      <c r="AC106" s="450">
        <v>2273.9499999999998</v>
      </c>
      <c r="AD106" s="451"/>
      <c r="AE106" s="450">
        <v>6309.34</v>
      </c>
      <c r="AF106" s="451"/>
      <c r="AG106" s="450">
        <v>51768.52</v>
      </c>
    </row>
    <row r="107" spans="1:33" x14ac:dyDescent="0.25">
      <c r="A107" s="449"/>
      <c r="B107" s="449"/>
      <c r="C107" s="449"/>
      <c r="D107" s="449"/>
      <c r="E107" s="449" t="s">
        <v>372</v>
      </c>
      <c r="F107" s="449"/>
      <c r="G107" s="449"/>
      <c r="H107" s="449"/>
      <c r="I107" s="450"/>
      <c r="J107" s="451"/>
      <c r="K107" s="450"/>
      <c r="L107" s="451"/>
      <c r="M107" s="450"/>
      <c r="N107" s="451"/>
      <c r="O107" s="450"/>
      <c r="P107" s="451"/>
      <c r="Q107" s="450"/>
      <c r="R107" s="451"/>
      <c r="S107" s="450"/>
      <c r="T107" s="451"/>
      <c r="U107" s="450"/>
      <c r="V107" s="451"/>
      <c r="W107" s="450"/>
      <c r="X107" s="451"/>
      <c r="Y107" s="450"/>
      <c r="Z107" s="451"/>
      <c r="AA107" s="450"/>
      <c r="AB107" s="451"/>
      <c r="AC107" s="450"/>
      <c r="AD107" s="451"/>
      <c r="AE107" s="450"/>
      <c r="AF107" s="451"/>
      <c r="AG107" s="450"/>
    </row>
    <row r="108" spans="1:33" x14ac:dyDescent="0.25">
      <c r="A108" s="449"/>
      <c r="B108" s="449"/>
      <c r="C108" s="449"/>
      <c r="D108" s="449"/>
      <c r="E108" s="449"/>
      <c r="F108" s="449" t="s">
        <v>373</v>
      </c>
      <c r="G108" s="449"/>
      <c r="H108" s="449"/>
      <c r="I108" s="450">
        <v>0</v>
      </c>
      <c r="J108" s="451"/>
      <c r="K108" s="450">
        <v>0</v>
      </c>
      <c r="L108" s="451"/>
      <c r="M108" s="450">
        <v>0</v>
      </c>
      <c r="N108" s="451"/>
      <c r="O108" s="450">
        <v>26.8</v>
      </c>
      <c r="P108" s="451"/>
      <c r="Q108" s="450">
        <v>64.73</v>
      </c>
      <c r="R108" s="451"/>
      <c r="S108" s="450">
        <v>31</v>
      </c>
      <c r="T108" s="451"/>
      <c r="U108" s="450">
        <v>44.99</v>
      </c>
      <c r="V108" s="451"/>
      <c r="W108" s="450">
        <v>0</v>
      </c>
      <c r="X108" s="451"/>
      <c r="Y108" s="450">
        <v>0</v>
      </c>
      <c r="Z108" s="451"/>
      <c r="AA108" s="450">
        <v>0</v>
      </c>
      <c r="AB108" s="451"/>
      <c r="AC108" s="450">
        <v>0</v>
      </c>
      <c r="AD108" s="451"/>
      <c r="AE108" s="450">
        <v>0</v>
      </c>
      <c r="AF108" s="451"/>
      <c r="AG108" s="450">
        <v>167.52</v>
      </c>
    </row>
    <row r="109" spans="1:33" x14ac:dyDescent="0.25">
      <c r="A109" s="449"/>
      <c r="B109" s="449"/>
      <c r="C109" s="449"/>
      <c r="D109" s="449"/>
      <c r="E109" s="449"/>
      <c r="F109" s="449" t="s">
        <v>374</v>
      </c>
      <c r="G109" s="449"/>
      <c r="H109" s="449"/>
      <c r="I109" s="450">
        <v>0</v>
      </c>
      <c r="J109" s="451"/>
      <c r="K109" s="450">
        <v>0</v>
      </c>
      <c r="L109" s="451"/>
      <c r="M109" s="450">
        <v>0</v>
      </c>
      <c r="N109" s="451"/>
      <c r="O109" s="450">
        <v>0</v>
      </c>
      <c r="P109" s="451"/>
      <c r="Q109" s="450">
        <v>40</v>
      </c>
      <c r="R109" s="451"/>
      <c r="S109" s="450">
        <v>0</v>
      </c>
      <c r="T109" s="451"/>
      <c r="U109" s="450">
        <v>0</v>
      </c>
      <c r="V109" s="451"/>
      <c r="W109" s="450">
        <v>80</v>
      </c>
      <c r="X109" s="451"/>
      <c r="Y109" s="450">
        <v>0</v>
      </c>
      <c r="Z109" s="451"/>
      <c r="AA109" s="450">
        <v>0</v>
      </c>
      <c r="AB109" s="451"/>
      <c r="AC109" s="450">
        <v>0</v>
      </c>
      <c r="AD109" s="451"/>
      <c r="AE109" s="450">
        <v>0</v>
      </c>
      <c r="AF109" s="451"/>
      <c r="AG109" s="450">
        <v>120</v>
      </c>
    </row>
    <row r="110" spans="1:33" ht="15.75" thickBot="1" x14ac:dyDescent="0.3">
      <c r="A110" s="449"/>
      <c r="B110" s="449"/>
      <c r="C110" s="449"/>
      <c r="D110" s="449"/>
      <c r="E110" s="449"/>
      <c r="F110" s="449" t="s">
        <v>375</v>
      </c>
      <c r="G110" s="449"/>
      <c r="H110" s="449"/>
      <c r="I110" s="454">
        <v>0</v>
      </c>
      <c r="J110" s="451"/>
      <c r="K110" s="454">
        <v>0</v>
      </c>
      <c r="L110" s="451"/>
      <c r="M110" s="454">
        <v>0</v>
      </c>
      <c r="N110" s="451"/>
      <c r="O110" s="454">
        <v>0</v>
      </c>
      <c r="P110" s="451"/>
      <c r="Q110" s="454">
        <v>0</v>
      </c>
      <c r="R110" s="451"/>
      <c r="S110" s="454">
        <v>0</v>
      </c>
      <c r="T110" s="451"/>
      <c r="U110" s="454">
        <v>0</v>
      </c>
      <c r="V110" s="451"/>
      <c r="W110" s="454">
        <v>0</v>
      </c>
      <c r="X110" s="451"/>
      <c r="Y110" s="454">
        <v>0</v>
      </c>
      <c r="Z110" s="451"/>
      <c r="AA110" s="454">
        <v>0</v>
      </c>
      <c r="AB110" s="451"/>
      <c r="AC110" s="454">
        <v>240.35</v>
      </c>
      <c r="AD110" s="451"/>
      <c r="AE110" s="454">
        <v>-240.35</v>
      </c>
      <c r="AF110" s="451"/>
      <c r="AG110" s="454">
        <v>0</v>
      </c>
    </row>
    <row r="111" spans="1:33" x14ac:dyDescent="0.25">
      <c r="A111" s="449"/>
      <c r="B111" s="449"/>
      <c r="C111" s="449"/>
      <c r="D111" s="449"/>
      <c r="E111" s="449" t="s">
        <v>376</v>
      </c>
      <c r="F111" s="449"/>
      <c r="G111" s="449"/>
      <c r="H111" s="449"/>
      <c r="I111" s="450">
        <v>0</v>
      </c>
      <c r="J111" s="451"/>
      <c r="K111" s="450">
        <v>0</v>
      </c>
      <c r="L111" s="451"/>
      <c r="M111" s="450">
        <v>0</v>
      </c>
      <c r="N111" s="451"/>
      <c r="O111" s="450">
        <v>26.8</v>
      </c>
      <c r="P111" s="451"/>
      <c r="Q111" s="450">
        <v>104.73</v>
      </c>
      <c r="R111" s="451"/>
      <c r="S111" s="450">
        <v>31</v>
      </c>
      <c r="T111" s="451"/>
      <c r="U111" s="450">
        <v>44.99</v>
      </c>
      <c r="V111" s="451"/>
      <c r="W111" s="450">
        <v>80</v>
      </c>
      <c r="X111" s="451"/>
      <c r="Y111" s="450">
        <v>0</v>
      </c>
      <c r="Z111" s="451"/>
      <c r="AA111" s="450">
        <v>0</v>
      </c>
      <c r="AB111" s="451"/>
      <c r="AC111" s="450">
        <v>240.35</v>
      </c>
      <c r="AD111" s="451"/>
      <c r="AE111" s="450">
        <v>-240.35</v>
      </c>
      <c r="AF111" s="451"/>
      <c r="AG111" s="450">
        <v>287.52</v>
      </c>
    </row>
    <row r="112" spans="1:33" ht="15.75" thickBot="1" x14ac:dyDescent="0.3">
      <c r="A112" s="449"/>
      <c r="B112" s="449"/>
      <c r="C112" s="449"/>
      <c r="D112" s="449"/>
      <c r="E112" s="449" t="s">
        <v>377</v>
      </c>
      <c r="F112" s="449"/>
      <c r="G112" s="449"/>
      <c r="H112" s="449"/>
      <c r="I112" s="454">
        <v>0</v>
      </c>
      <c r="J112" s="451"/>
      <c r="K112" s="454">
        <v>5048</v>
      </c>
      <c r="L112" s="451"/>
      <c r="M112" s="454">
        <v>5386</v>
      </c>
      <c r="N112" s="451"/>
      <c r="O112" s="454">
        <v>1317</v>
      </c>
      <c r="P112" s="451"/>
      <c r="Q112" s="454">
        <v>0</v>
      </c>
      <c r="R112" s="451"/>
      <c r="S112" s="454">
        <v>2000</v>
      </c>
      <c r="T112" s="451"/>
      <c r="U112" s="454">
        <v>5791</v>
      </c>
      <c r="V112" s="451"/>
      <c r="W112" s="454">
        <v>750</v>
      </c>
      <c r="X112" s="451"/>
      <c r="Y112" s="454">
        <v>1470</v>
      </c>
      <c r="Z112" s="451"/>
      <c r="AA112" s="454">
        <v>0</v>
      </c>
      <c r="AB112" s="451"/>
      <c r="AC112" s="454">
        <v>2000</v>
      </c>
      <c r="AD112" s="451"/>
      <c r="AE112" s="454">
        <v>1131</v>
      </c>
      <c r="AF112" s="451"/>
      <c r="AG112" s="454">
        <v>24893</v>
      </c>
    </row>
    <row r="113" spans="1:33" x14ac:dyDescent="0.25">
      <c r="A113" s="449"/>
      <c r="B113" s="449"/>
      <c r="C113" s="449"/>
      <c r="D113" s="449" t="s">
        <v>378</v>
      </c>
      <c r="E113" s="449"/>
      <c r="F113" s="449"/>
      <c r="G113" s="449"/>
      <c r="H113" s="449"/>
      <c r="I113" s="450">
        <v>2998.55</v>
      </c>
      <c r="J113" s="451"/>
      <c r="K113" s="450">
        <v>7062</v>
      </c>
      <c r="L113" s="451"/>
      <c r="M113" s="450">
        <v>10334.14</v>
      </c>
      <c r="N113" s="451"/>
      <c r="O113" s="450">
        <v>6647.04</v>
      </c>
      <c r="P113" s="451"/>
      <c r="Q113" s="450">
        <v>6986.13</v>
      </c>
      <c r="R113" s="451"/>
      <c r="S113" s="450">
        <v>4194.05</v>
      </c>
      <c r="T113" s="451"/>
      <c r="U113" s="450">
        <v>13884.19</v>
      </c>
      <c r="V113" s="451"/>
      <c r="W113" s="450">
        <v>7279.37</v>
      </c>
      <c r="X113" s="451"/>
      <c r="Y113" s="450">
        <v>6282.5</v>
      </c>
      <c r="Z113" s="451"/>
      <c r="AA113" s="450">
        <v>-433.22</v>
      </c>
      <c r="AB113" s="451"/>
      <c r="AC113" s="450">
        <v>4514.3</v>
      </c>
      <c r="AD113" s="451"/>
      <c r="AE113" s="450">
        <v>7199.99</v>
      </c>
      <c r="AF113" s="451"/>
      <c r="AG113" s="450">
        <v>76949.039999999994</v>
      </c>
    </row>
    <row r="114" spans="1:33" x14ac:dyDescent="0.25">
      <c r="A114" s="449"/>
      <c r="B114" s="449"/>
      <c r="C114" s="449"/>
      <c r="D114" s="449" t="s">
        <v>233</v>
      </c>
      <c r="E114" s="449"/>
      <c r="F114" s="449"/>
      <c r="G114" s="449"/>
      <c r="H114" s="449"/>
      <c r="I114" s="450"/>
      <c r="J114" s="451"/>
      <c r="K114" s="450"/>
      <c r="L114" s="451"/>
      <c r="M114" s="450"/>
      <c r="N114" s="451"/>
      <c r="O114" s="450"/>
      <c r="P114" s="451"/>
      <c r="Q114" s="450"/>
      <c r="R114" s="451"/>
      <c r="S114" s="450"/>
      <c r="T114" s="451"/>
      <c r="U114" s="450"/>
      <c r="V114" s="451"/>
      <c r="W114" s="450"/>
      <c r="X114" s="451"/>
      <c r="Y114" s="450"/>
      <c r="Z114" s="451"/>
      <c r="AA114" s="450"/>
      <c r="AB114" s="451"/>
      <c r="AC114" s="450"/>
      <c r="AD114" s="451"/>
      <c r="AE114" s="450"/>
      <c r="AF114" s="451"/>
      <c r="AG114" s="450"/>
    </row>
    <row r="115" spans="1:33" x14ac:dyDescent="0.25">
      <c r="A115" s="449"/>
      <c r="B115" s="449"/>
      <c r="C115" s="449"/>
      <c r="D115" s="449"/>
      <c r="E115" s="449" t="s">
        <v>379</v>
      </c>
      <c r="F115" s="449"/>
      <c r="G115" s="449"/>
      <c r="H115" s="449"/>
      <c r="I115" s="450">
        <v>0</v>
      </c>
      <c r="J115" s="451"/>
      <c r="K115" s="450">
        <v>0</v>
      </c>
      <c r="L115" s="451"/>
      <c r="M115" s="450">
        <v>0</v>
      </c>
      <c r="N115" s="451"/>
      <c r="O115" s="450">
        <v>0</v>
      </c>
      <c r="P115" s="451"/>
      <c r="Q115" s="450">
        <v>0</v>
      </c>
      <c r="R115" s="451"/>
      <c r="S115" s="450">
        <v>0</v>
      </c>
      <c r="T115" s="451"/>
      <c r="U115" s="450">
        <v>0</v>
      </c>
      <c r="V115" s="451"/>
      <c r="W115" s="450">
        <v>0</v>
      </c>
      <c r="X115" s="451"/>
      <c r="Y115" s="450">
        <v>10</v>
      </c>
      <c r="Z115" s="451"/>
      <c r="AA115" s="450">
        <v>0</v>
      </c>
      <c r="AB115" s="451"/>
      <c r="AC115" s="450">
        <v>0</v>
      </c>
      <c r="AD115" s="451"/>
      <c r="AE115" s="450">
        <v>5362.78</v>
      </c>
      <c r="AF115" s="451"/>
      <c r="AG115" s="450">
        <v>5372.78</v>
      </c>
    </row>
    <row r="116" spans="1:33" x14ac:dyDescent="0.25">
      <c r="A116" s="449"/>
      <c r="B116" s="449"/>
      <c r="C116" s="449"/>
      <c r="D116" s="449"/>
      <c r="E116" s="449" t="s">
        <v>380</v>
      </c>
      <c r="F116" s="449"/>
      <c r="G116" s="449"/>
      <c r="H116" s="449"/>
      <c r="I116" s="450"/>
      <c r="J116" s="451"/>
      <c r="K116" s="450"/>
      <c r="L116" s="451"/>
      <c r="M116" s="450"/>
      <c r="N116" s="451"/>
      <c r="O116" s="450"/>
      <c r="P116" s="451"/>
      <c r="Q116" s="450"/>
      <c r="R116" s="451"/>
      <c r="S116" s="450"/>
      <c r="T116" s="451"/>
      <c r="U116" s="450"/>
      <c r="V116" s="451"/>
      <c r="W116" s="450"/>
      <c r="X116" s="451"/>
      <c r="Y116" s="450"/>
      <c r="Z116" s="451"/>
      <c r="AA116" s="450"/>
      <c r="AB116" s="451"/>
      <c r="AC116" s="450"/>
      <c r="AD116" s="451"/>
      <c r="AE116" s="450"/>
      <c r="AF116" s="451"/>
      <c r="AG116" s="450"/>
    </row>
    <row r="117" spans="1:33" x14ac:dyDescent="0.25">
      <c r="A117" s="449"/>
      <c r="B117" s="449"/>
      <c r="C117" s="449"/>
      <c r="D117" s="449"/>
      <c r="E117" s="449"/>
      <c r="F117" s="449" t="s">
        <v>381</v>
      </c>
      <c r="G117" s="449"/>
      <c r="H117" s="449"/>
      <c r="I117" s="450"/>
      <c r="J117" s="451"/>
      <c r="K117" s="450"/>
      <c r="L117" s="451"/>
      <c r="M117" s="450"/>
      <c r="N117" s="451"/>
      <c r="O117" s="450"/>
      <c r="P117" s="451"/>
      <c r="Q117" s="450"/>
      <c r="R117" s="451"/>
      <c r="S117" s="450"/>
      <c r="T117" s="451"/>
      <c r="U117" s="450"/>
      <c r="V117" s="451"/>
      <c r="W117" s="450"/>
      <c r="X117" s="451"/>
      <c r="Y117" s="450"/>
      <c r="Z117" s="451"/>
      <c r="AA117" s="450"/>
      <c r="AB117" s="451"/>
      <c r="AC117" s="450"/>
      <c r="AD117" s="451"/>
      <c r="AE117" s="450"/>
      <c r="AF117" s="451"/>
      <c r="AG117" s="450"/>
    </row>
    <row r="118" spans="1:33" x14ac:dyDescent="0.25">
      <c r="A118" s="449"/>
      <c r="B118" s="449"/>
      <c r="C118" s="449"/>
      <c r="D118" s="449"/>
      <c r="E118" s="449"/>
      <c r="F118" s="449"/>
      <c r="G118" s="449" t="s">
        <v>382</v>
      </c>
      <c r="H118" s="449"/>
      <c r="I118" s="450"/>
      <c r="J118" s="451"/>
      <c r="K118" s="450"/>
      <c r="L118" s="451"/>
      <c r="M118" s="450"/>
      <c r="N118" s="451"/>
      <c r="O118" s="450"/>
      <c r="P118" s="451"/>
      <c r="Q118" s="450"/>
      <c r="R118" s="451"/>
      <c r="S118" s="450"/>
      <c r="T118" s="451"/>
      <c r="U118" s="450"/>
      <c r="V118" s="451"/>
      <c r="W118" s="450"/>
      <c r="X118" s="451"/>
      <c r="Y118" s="450"/>
      <c r="Z118" s="451"/>
      <c r="AA118" s="450"/>
      <c r="AB118" s="451"/>
      <c r="AC118" s="450"/>
      <c r="AD118" s="451"/>
      <c r="AE118" s="450"/>
      <c r="AF118" s="451"/>
      <c r="AG118" s="450"/>
    </row>
    <row r="119" spans="1:33" x14ac:dyDescent="0.25">
      <c r="A119" s="449"/>
      <c r="B119" s="449"/>
      <c r="C119" s="449"/>
      <c r="D119" s="449"/>
      <c r="E119" s="449"/>
      <c r="F119" s="449"/>
      <c r="G119" s="449"/>
      <c r="H119" s="449" t="s">
        <v>383</v>
      </c>
      <c r="I119" s="450">
        <v>0</v>
      </c>
      <c r="J119" s="451"/>
      <c r="K119" s="450">
        <v>0</v>
      </c>
      <c r="L119" s="451"/>
      <c r="M119" s="450">
        <v>0</v>
      </c>
      <c r="N119" s="451"/>
      <c r="O119" s="450">
        <v>0</v>
      </c>
      <c r="P119" s="451"/>
      <c r="Q119" s="450">
        <v>0</v>
      </c>
      <c r="R119" s="451"/>
      <c r="S119" s="450">
        <v>0</v>
      </c>
      <c r="T119" s="451"/>
      <c r="U119" s="450">
        <v>0</v>
      </c>
      <c r="V119" s="451"/>
      <c r="W119" s="450">
        <v>0</v>
      </c>
      <c r="X119" s="451"/>
      <c r="Y119" s="450">
        <v>0</v>
      </c>
      <c r="Z119" s="451"/>
      <c r="AA119" s="450">
        <v>120</v>
      </c>
      <c r="AB119" s="451"/>
      <c r="AC119" s="450">
        <v>0</v>
      </c>
      <c r="AD119" s="451"/>
      <c r="AE119" s="450">
        <v>298.11</v>
      </c>
      <c r="AF119" s="451"/>
      <c r="AG119" s="450">
        <v>418.11</v>
      </c>
    </row>
    <row r="120" spans="1:33" ht="15.75" thickBot="1" x14ac:dyDescent="0.3">
      <c r="A120" s="449"/>
      <c r="B120" s="449"/>
      <c r="C120" s="449"/>
      <c r="D120" s="449"/>
      <c r="E120" s="449"/>
      <c r="F120" s="449"/>
      <c r="G120" s="449"/>
      <c r="H120" s="449" t="s">
        <v>384</v>
      </c>
      <c r="I120" s="454">
        <v>0</v>
      </c>
      <c r="J120" s="451"/>
      <c r="K120" s="454">
        <v>0</v>
      </c>
      <c r="L120" s="451"/>
      <c r="M120" s="454">
        <v>9986.01</v>
      </c>
      <c r="N120" s="451"/>
      <c r="O120" s="454">
        <v>3035.82</v>
      </c>
      <c r="P120" s="451"/>
      <c r="Q120" s="454">
        <v>3227.35</v>
      </c>
      <c r="R120" s="451"/>
      <c r="S120" s="454">
        <v>4775.9799999999996</v>
      </c>
      <c r="T120" s="451"/>
      <c r="U120" s="454">
        <v>5526.59</v>
      </c>
      <c r="V120" s="451"/>
      <c r="W120" s="454">
        <v>6148.28</v>
      </c>
      <c r="X120" s="451"/>
      <c r="Y120" s="454">
        <v>14385.28</v>
      </c>
      <c r="Z120" s="451"/>
      <c r="AA120" s="454">
        <v>356.44</v>
      </c>
      <c r="AB120" s="451"/>
      <c r="AC120" s="454">
        <v>587.12</v>
      </c>
      <c r="AD120" s="451"/>
      <c r="AE120" s="454">
        <v>8528.6</v>
      </c>
      <c r="AF120" s="451"/>
      <c r="AG120" s="454">
        <v>56557.47</v>
      </c>
    </row>
    <row r="121" spans="1:33" x14ac:dyDescent="0.25">
      <c r="A121" s="449"/>
      <c r="B121" s="449"/>
      <c r="C121" s="449"/>
      <c r="D121" s="449"/>
      <c r="E121" s="449"/>
      <c r="F121" s="449"/>
      <c r="G121" s="449" t="s">
        <v>385</v>
      </c>
      <c r="H121" s="449"/>
      <c r="I121" s="450">
        <v>0</v>
      </c>
      <c r="J121" s="451"/>
      <c r="K121" s="450">
        <v>0</v>
      </c>
      <c r="L121" s="451"/>
      <c r="M121" s="450">
        <v>9986.01</v>
      </c>
      <c r="N121" s="451"/>
      <c r="O121" s="450">
        <v>3035.82</v>
      </c>
      <c r="P121" s="451"/>
      <c r="Q121" s="450">
        <v>3227.35</v>
      </c>
      <c r="R121" s="451"/>
      <c r="S121" s="450">
        <v>4775.9799999999996</v>
      </c>
      <c r="T121" s="451"/>
      <c r="U121" s="450">
        <v>5526.59</v>
      </c>
      <c r="V121" s="451"/>
      <c r="W121" s="450">
        <v>6148.28</v>
      </c>
      <c r="X121" s="451"/>
      <c r="Y121" s="450">
        <v>14385.28</v>
      </c>
      <c r="Z121" s="451"/>
      <c r="AA121" s="450">
        <v>476.44</v>
      </c>
      <c r="AB121" s="451"/>
      <c r="AC121" s="450">
        <v>587.12</v>
      </c>
      <c r="AD121" s="451"/>
      <c r="AE121" s="450">
        <v>8826.7099999999991</v>
      </c>
      <c r="AF121" s="451"/>
      <c r="AG121" s="450">
        <v>56975.58</v>
      </c>
    </row>
    <row r="122" spans="1:33" x14ac:dyDescent="0.25">
      <c r="A122" s="449"/>
      <c r="B122" s="449"/>
      <c r="C122" s="449"/>
      <c r="D122" s="449"/>
      <c r="E122" s="449"/>
      <c r="F122" s="449"/>
      <c r="G122" s="449" t="s">
        <v>386</v>
      </c>
      <c r="H122" s="449"/>
      <c r="I122" s="450"/>
      <c r="J122" s="451"/>
      <c r="K122" s="450"/>
      <c r="L122" s="451"/>
      <c r="M122" s="450"/>
      <c r="N122" s="451"/>
      <c r="O122" s="450"/>
      <c r="P122" s="451"/>
      <c r="Q122" s="450"/>
      <c r="R122" s="451"/>
      <c r="S122" s="450"/>
      <c r="T122" s="451"/>
      <c r="U122" s="450"/>
      <c r="V122" s="451"/>
      <c r="W122" s="450"/>
      <c r="X122" s="451"/>
      <c r="Y122" s="450"/>
      <c r="Z122" s="451"/>
      <c r="AA122" s="450"/>
      <c r="AB122" s="451"/>
      <c r="AC122" s="450"/>
      <c r="AD122" s="451"/>
      <c r="AE122" s="450"/>
      <c r="AF122" s="451"/>
      <c r="AG122" s="450"/>
    </row>
    <row r="123" spans="1:33" x14ac:dyDescent="0.25">
      <c r="A123" s="449"/>
      <c r="B123" s="449"/>
      <c r="C123" s="449"/>
      <c r="D123" s="449"/>
      <c r="E123" s="449"/>
      <c r="F123" s="449"/>
      <c r="G123" s="449"/>
      <c r="H123" s="449" t="s">
        <v>387</v>
      </c>
      <c r="I123" s="450">
        <v>0</v>
      </c>
      <c r="J123" s="451"/>
      <c r="K123" s="450">
        <v>0</v>
      </c>
      <c r="L123" s="451"/>
      <c r="M123" s="450">
        <v>0</v>
      </c>
      <c r="N123" s="451"/>
      <c r="O123" s="450">
        <v>147.08000000000001</v>
      </c>
      <c r="P123" s="451"/>
      <c r="Q123" s="450">
        <v>386.43</v>
      </c>
      <c r="R123" s="451"/>
      <c r="S123" s="450">
        <v>569</v>
      </c>
      <c r="T123" s="451"/>
      <c r="U123" s="450">
        <v>0</v>
      </c>
      <c r="V123" s="451"/>
      <c r="W123" s="450">
        <v>369</v>
      </c>
      <c r="X123" s="451"/>
      <c r="Y123" s="450">
        <v>391</v>
      </c>
      <c r="Z123" s="451"/>
      <c r="AA123" s="450">
        <v>0</v>
      </c>
      <c r="AB123" s="451"/>
      <c r="AC123" s="450">
        <v>0</v>
      </c>
      <c r="AD123" s="451"/>
      <c r="AE123" s="450">
        <v>0</v>
      </c>
      <c r="AF123" s="451"/>
      <c r="AG123" s="450">
        <v>1862.51</v>
      </c>
    </row>
    <row r="124" spans="1:33" ht="15.75" thickBot="1" x14ac:dyDescent="0.3">
      <c r="A124" s="449"/>
      <c r="B124" s="449"/>
      <c r="C124" s="449"/>
      <c r="D124" s="449"/>
      <c r="E124" s="449"/>
      <c r="F124" s="449"/>
      <c r="G124" s="449"/>
      <c r="H124" s="449" t="s">
        <v>388</v>
      </c>
      <c r="I124" s="454">
        <v>0</v>
      </c>
      <c r="J124" s="451"/>
      <c r="K124" s="454">
        <v>0</v>
      </c>
      <c r="L124" s="451"/>
      <c r="M124" s="454">
        <v>0</v>
      </c>
      <c r="N124" s="451"/>
      <c r="O124" s="454">
        <v>182.53</v>
      </c>
      <c r="P124" s="451"/>
      <c r="Q124" s="454">
        <v>25.99</v>
      </c>
      <c r="R124" s="451"/>
      <c r="S124" s="454">
        <v>0</v>
      </c>
      <c r="T124" s="451"/>
      <c r="U124" s="454">
        <v>0</v>
      </c>
      <c r="V124" s="451"/>
      <c r="W124" s="454">
        <v>0</v>
      </c>
      <c r="X124" s="451"/>
      <c r="Y124" s="454">
        <v>0</v>
      </c>
      <c r="Z124" s="451"/>
      <c r="AA124" s="454">
        <v>0</v>
      </c>
      <c r="AB124" s="451"/>
      <c r="AC124" s="454">
        <v>0</v>
      </c>
      <c r="AD124" s="451"/>
      <c r="AE124" s="454">
        <v>96.88</v>
      </c>
      <c r="AF124" s="451"/>
      <c r="AG124" s="454">
        <v>305.39999999999998</v>
      </c>
    </row>
    <row r="125" spans="1:33" x14ac:dyDescent="0.25">
      <c r="A125" s="449"/>
      <c r="B125" s="449"/>
      <c r="C125" s="449"/>
      <c r="D125" s="449"/>
      <c r="E125" s="449"/>
      <c r="F125" s="449"/>
      <c r="G125" s="449" t="s">
        <v>389</v>
      </c>
      <c r="H125" s="449"/>
      <c r="I125" s="450">
        <v>0</v>
      </c>
      <c r="J125" s="451"/>
      <c r="K125" s="450">
        <v>0</v>
      </c>
      <c r="L125" s="451"/>
      <c r="M125" s="450">
        <v>0</v>
      </c>
      <c r="N125" s="451"/>
      <c r="O125" s="450">
        <v>329.61</v>
      </c>
      <c r="P125" s="451"/>
      <c r="Q125" s="450">
        <v>412.42</v>
      </c>
      <c r="R125" s="451"/>
      <c r="S125" s="450">
        <v>569</v>
      </c>
      <c r="T125" s="451"/>
      <c r="U125" s="450">
        <v>0</v>
      </c>
      <c r="V125" s="451"/>
      <c r="W125" s="450">
        <v>369</v>
      </c>
      <c r="X125" s="451"/>
      <c r="Y125" s="450">
        <v>391</v>
      </c>
      <c r="Z125" s="451"/>
      <c r="AA125" s="450">
        <v>0</v>
      </c>
      <c r="AB125" s="451"/>
      <c r="AC125" s="450">
        <v>0</v>
      </c>
      <c r="AD125" s="451"/>
      <c r="AE125" s="450">
        <v>96.88</v>
      </c>
      <c r="AF125" s="451"/>
      <c r="AG125" s="450">
        <v>2167.91</v>
      </c>
    </row>
    <row r="126" spans="1:33" ht="15.75" thickBot="1" x14ac:dyDescent="0.3">
      <c r="A126" s="449"/>
      <c r="B126" s="449"/>
      <c r="C126" s="449"/>
      <c r="D126" s="449"/>
      <c r="E126" s="449"/>
      <c r="F126" s="449"/>
      <c r="G126" s="449" t="s">
        <v>390</v>
      </c>
      <c r="H126" s="449"/>
      <c r="I126" s="454">
        <v>5090.4399999999996</v>
      </c>
      <c r="J126" s="451"/>
      <c r="K126" s="454">
        <v>0</v>
      </c>
      <c r="L126" s="451"/>
      <c r="M126" s="454">
        <v>94.93</v>
      </c>
      <c r="N126" s="451"/>
      <c r="O126" s="454">
        <v>744.93</v>
      </c>
      <c r="P126" s="451"/>
      <c r="Q126" s="454">
        <v>1108.42</v>
      </c>
      <c r="R126" s="451"/>
      <c r="S126" s="454">
        <v>110</v>
      </c>
      <c r="T126" s="451"/>
      <c r="U126" s="454">
        <v>1497.98</v>
      </c>
      <c r="V126" s="451"/>
      <c r="W126" s="454">
        <v>596.67999999999995</v>
      </c>
      <c r="X126" s="451"/>
      <c r="Y126" s="454">
        <v>172.24</v>
      </c>
      <c r="Z126" s="451"/>
      <c r="AA126" s="454">
        <v>0</v>
      </c>
      <c r="AB126" s="451"/>
      <c r="AC126" s="454">
        <v>0</v>
      </c>
      <c r="AD126" s="451"/>
      <c r="AE126" s="454">
        <v>828.3</v>
      </c>
      <c r="AF126" s="451"/>
      <c r="AG126" s="454">
        <v>10243.92</v>
      </c>
    </row>
    <row r="127" spans="1:33" x14ac:dyDescent="0.25">
      <c r="A127" s="449"/>
      <c r="B127" s="449"/>
      <c r="C127" s="449"/>
      <c r="D127" s="449"/>
      <c r="E127" s="449"/>
      <c r="F127" s="449" t="s">
        <v>391</v>
      </c>
      <c r="G127" s="449"/>
      <c r="H127" s="449"/>
      <c r="I127" s="450">
        <v>5090.4399999999996</v>
      </c>
      <c r="J127" s="451"/>
      <c r="K127" s="450">
        <v>0</v>
      </c>
      <c r="L127" s="451"/>
      <c r="M127" s="450">
        <v>10080.94</v>
      </c>
      <c r="N127" s="451"/>
      <c r="O127" s="450">
        <v>4110.3599999999997</v>
      </c>
      <c r="P127" s="451"/>
      <c r="Q127" s="450">
        <v>4748.1899999999996</v>
      </c>
      <c r="R127" s="451"/>
      <c r="S127" s="450">
        <v>5454.98</v>
      </c>
      <c r="T127" s="451"/>
      <c r="U127" s="450">
        <v>7024.57</v>
      </c>
      <c r="V127" s="451"/>
      <c r="W127" s="450">
        <v>7113.96</v>
      </c>
      <c r="X127" s="451"/>
      <c r="Y127" s="450">
        <v>14948.52</v>
      </c>
      <c r="Z127" s="451"/>
      <c r="AA127" s="450">
        <v>476.44</v>
      </c>
      <c r="AB127" s="451"/>
      <c r="AC127" s="450">
        <v>587.12</v>
      </c>
      <c r="AD127" s="451"/>
      <c r="AE127" s="450">
        <v>9751.89</v>
      </c>
      <c r="AF127" s="451"/>
      <c r="AG127" s="450">
        <v>69387.41</v>
      </c>
    </row>
    <row r="128" spans="1:33" x14ac:dyDescent="0.25">
      <c r="A128" s="449"/>
      <c r="B128" s="449"/>
      <c r="C128" s="449"/>
      <c r="D128" s="449"/>
      <c r="E128" s="449"/>
      <c r="F128" s="449" t="s">
        <v>392</v>
      </c>
      <c r="G128" s="449"/>
      <c r="H128" s="449"/>
      <c r="I128" s="450"/>
      <c r="J128" s="451"/>
      <c r="K128" s="450"/>
      <c r="L128" s="451"/>
      <c r="M128" s="450"/>
      <c r="N128" s="451"/>
      <c r="O128" s="450"/>
      <c r="P128" s="451"/>
      <c r="Q128" s="450"/>
      <c r="R128" s="451"/>
      <c r="S128" s="450"/>
      <c r="T128" s="451"/>
      <c r="U128" s="450"/>
      <c r="V128" s="451"/>
      <c r="W128" s="450"/>
      <c r="X128" s="451"/>
      <c r="Y128" s="450"/>
      <c r="Z128" s="451"/>
      <c r="AA128" s="450"/>
      <c r="AB128" s="451"/>
      <c r="AC128" s="450"/>
      <c r="AD128" s="451"/>
      <c r="AE128" s="450"/>
      <c r="AF128" s="451"/>
      <c r="AG128" s="450"/>
    </row>
    <row r="129" spans="1:33" x14ac:dyDescent="0.25">
      <c r="A129" s="449"/>
      <c r="B129" s="449"/>
      <c r="C129" s="449"/>
      <c r="D129" s="449"/>
      <c r="E129" s="449"/>
      <c r="F129" s="449"/>
      <c r="G129" s="449" t="s">
        <v>393</v>
      </c>
      <c r="H129" s="449"/>
      <c r="I129" s="450">
        <v>0</v>
      </c>
      <c r="J129" s="451"/>
      <c r="K129" s="450">
        <v>13744.23</v>
      </c>
      <c r="L129" s="451"/>
      <c r="M129" s="450">
        <v>467.08</v>
      </c>
      <c r="N129" s="451"/>
      <c r="O129" s="450">
        <v>25.67</v>
      </c>
      <c r="P129" s="451"/>
      <c r="Q129" s="450">
        <v>14.28</v>
      </c>
      <c r="R129" s="451"/>
      <c r="S129" s="450">
        <v>0</v>
      </c>
      <c r="T129" s="451"/>
      <c r="U129" s="450">
        <v>0</v>
      </c>
      <c r="V129" s="451"/>
      <c r="W129" s="450">
        <v>281.42</v>
      </c>
      <c r="X129" s="451"/>
      <c r="Y129" s="450">
        <v>563.44000000000005</v>
      </c>
      <c r="Z129" s="451"/>
      <c r="AA129" s="450">
        <v>0</v>
      </c>
      <c r="AB129" s="451"/>
      <c r="AC129" s="450">
        <v>0</v>
      </c>
      <c r="AD129" s="451"/>
      <c r="AE129" s="450">
        <v>0</v>
      </c>
      <c r="AF129" s="451"/>
      <c r="AG129" s="450">
        <v>15096.12</v>
      </c>
    </row>
    <row r="130" spans="1:33" x14ac:dyDescent="0.25">
      <c r="A130" s="449"/>
      <c r="B130" s="449"/>
      <c r="C130" s="449"/>
      <c r="D130" s="449"/>
      <c r="E130" s="449"/>
      <c r="F130" s="449"/>
      <c r="G130" s="449" t="s">
        <v>259</v>
      </c>
      <c r="H130" s="449"/>
      <c r="I130" s="450">
        <v>0</v>
      </c>
      <c r="J130" s="451"/>
      <c r="K130" s="450">
        <v>0</v>
      </c>
      <c r="L130" s="451"/>
      <c r="M130" s="450">
        <v>0</v>
      </c>
      <c r="N130" s="451"/>
      <c r="O130" s="450">
        <v>0</v>
      </c>
      <c r="P130" s="451"/>
      <c r="Q130" s="450">
        <v>0</v>
      </c>
      <c r="R130" s="451"/>
      <c r="S130" s="450">
        <v>21</v>
      </c>
      <c r="T130" s="451"/>
      <c r="U130" s="450">
        <v>171</v>
      </c>
      <c r="V130" s="451"/>
      <c r="W130" s="450">
        <v>1447.3</v>
      </c>
      <c r="X130" s="451"/>
      <c r="Y130" s="450">
        <v>554.30999999999995</v>
      </c>
      <c r="Z130" s="451"/>
      <c r="AA130" s="450">
        <v>11.37</v>
      </c>
      <c r="AB130" s="451"/>
      <c r="AC130" s="450">
        <v>11.35</v>
      </c>
      <c r="AD130" s="451"/>
      <c r="AE130" s="450">
        <v>209.49</v>
      </c>
      <c r="AF130" s="451"/>
      <c r="AG130" s="450">
        <v>2425.8200000000002</v>
      </c>
    </row>
    <row r="131" spans="1:33" x14ac:dyDescent="0.25">
      <c r="A131" s="449"/>
      <c r="B131" s="449"/>
      <c r="C131" s="449"/>
      <c r="D131" s="449"/>
      <c r="E131" s="449"/>
      <c r="F131" s="449"/>
      <c r="G131" s="449" t="s">
        <v>394</v>
      </c>
      <c r="H131" s="449"/>
      <c r="I131" s="450">
        <v>0</v>
      </c>
      <c r="J131" s="451"/>
      <c r="K131" s="450">
        <v>0</v>
      </c>
      <c r="L131" s="451"/>
      <c r="M131" s="450">
        <v>1164.52</v>
      </c>
      <c r="N131" s="451"/>
      <c r="O131" s="450">
        <v>0</v>
      </c>
      <c r="P131" s="451"/>
      <c r="Q131" s="450">
        <v>0</v>
      </c>
      <c r="R131" s="451"/>
      <c r="S131" s="450">
        <v>0</v>
      </c>
      <c r="T131" s="451"/>
      <c r="U131" s="450">
        <v>0</v>
      </c>
      <c r="V131" s="451"/>
      <c r="W131" s="450">
        <v>0</v>
      </c>
      <c r="X131" s="451"/>
      <c r="Y131" s="450">
        <v>0</v>
      </c>
      <c r="Z131" s="451"/>
      <c r="AA131" s="450">
        <v>0</v>
      </c>
      <c r="AB131" s="451"/>
      <c r="AC131" s="450">
        <v>0</v>
      </c>
      <c r="AD131" s="451"/>
      <c r="AE131" s="450">
        <v>0</v>
      </c>
      <c r="AF131" s="451"/>
      <c r="AG131" s="450">
        <v>1164.52</v>
      </c>
    </row>
    <row r="132" spans="1:33" x14ac:dyDescent="0.25">
      <c r="A132" s="449"/>
      <c r="B132" s="449"/>
      <c r="C132" s="449"/>
      <c r="D132" s="449"/>
      <c r="E132" s="449"/>
      <c r="F132" s="449"/>
      <c r="G132" s="449" t="s">
        <v>395</v>
      </c>
      <c r="H132" s="449"/>
      <c r="I132" s="450">
        <v>0</v>
      </c>
      <c r="J132" s="451"/>
      <c r="K132" s="450">
        <v>189.26</v>
      </c>
      <c r="L132" s="451"/>
      <c r="M132" s="450">
        <v>196.63</v>
      </c>
      <c r="N132" s="451"/>
      <c r="O132" s="450">
        <v>0</v>
      </c>
      <c r="P132" s="451"/>
      <c r="Q132" s="450">
        <v>431.22</v>
      </c>
      <c r="R132" s="451"/>
      <c r="S132" s="450">
        <v>296.68</v>
      </c>
      <c r="T132" s="451"/>
      <c r="U132" s="450">
        <v>1</v>
      </c>
      <c r="V132" s="451"/>
      <c r="W132" s="450">
        <v>0</v>
      </c>
      <c r="X132" s="451"/>
      <c r="Y132" s="450">
        <v>153.97999999999999</v>
      </c>
      <c r="Z132" s="451"/>
      <c r="AA132" s="450">
        <v>0</v>
      </c>
      <c r="AB132" s="451"/>
      <c r="AC132" s="450">
        <v>0</v>
      </c>
      <c r="AD132" s="451"/>
      <c r="AE132" s="450">
        <v>1343.11</v>
      </c>
      <c r="AF132" s="451"/>
      <c r="AG132" s="450">
        <v>2611.88</v>
      </c>
    </row>
    <row r="133" spans="1:33" x14ac:dyDescent="0.25">
      <c r="A133" s="449"/>
      <c r="B133" s="449"/>
      <c r="C133" s="449"/>
      <c r="D133" s="449"/>
      <c r="E133" s="449"/>
      <c r="F133" s="449"/>
      <c r="G133" s="449" t="s">
        <v>396</v>
      </c>
      <c r="H133" s="449"/>
      <c r="I133" s="450">
        <v>265.18</v>
      </c>
      <c r="J133" s="451"/>
      <c r="K133" s="450">
        <v>22</v>
      </c>
      <c r="L133" s="451"/>
      <c r="M133" s="450">
        <v>85.64</v>
      </c>
      <c r="N133" s="451"/>
      <c r="O133" s="450">
        <v>192.89</v>
      </c>
      <c r="P133" s="451"/>
      <c r="Q133" s="450">
        <v>42.98</v>
      </c>
      <c r="R133" s="451"/>
      <c r="S133" s="450">
        <v>2326.81</v>
      </c>
      <c r="T133" s="451"/>
      <c r="U133" s="450">
        <v>313.75</v>
      </c>
      <c r="V133" s="451"/>
      <c r="W133" s="450">
        <v>495.46</v>
      </c>
      <c r="X133" s="451"/>
      <c r="Y133" s="450">
        <v>524.15</v>
      </c>
      <c r="Z133" s="451"/>
      <c r="AA133" s="450">
        <v>0</v>
      </c>
      <c r="AB133" s="451"/>
      <c r="AC133" s="450">
        <v>5</v>
      </c>
      <c r="AD133" s="451"/>
      <c r="AE133" s="450">
        <v>456.31</v>
      </c>
      <c r="AF133" s="451"/>
      <c r="AG133" s="450">
        <v>4730.17</v>
      </c>
    </row>
    <row r="134" spans="1:33" x14ac:dyDescent="0.25">
      <c r="A134" s="449"/>
      <c r="B134" s="449"/>
      <c r="C134" s="449"/>
      <c r="D134" s="449"/>
      <c r="E134" s="449"/>
      <c r="F134" s="449"/>
      <c r="G134" s="449" t="s">
        <v>397</v>
      </c>
      <c r="H134" s="449"/>
      <c r="I134" s="450"/>
      <c r="J134" s="451"/>
      <c r="K134" s="450"/>
      <c r="L134" s="451"/>
      <c r="M134" s="450"/>
      <c r="N134" s="451"/>
      <c r="O134" s="450"/>
      <c r="P134" s="451"/>
      <c r="Q134" s="450"/>
      <c r="R134" s="451"/>
      <c r="S134" s="450"/>
      <c r="T134" s="451"/>
      <c r="U134" s="450"/>
      <c r="V134" s="451"/>
      <c r="W134" s="450"/>
      <c r="X134" s="451"/>
      <c r="Y134" s="450"/>
      <c r="Z134" s="451"/>
      <c r="AA134" s="450"/>
      <c r="AB134" s="451"/>
      <c r="AC134" s="450"/>
      <c r="AD134" s="451"/>
      <c r="AE134" s="450"/>
      <c r="AF134" s="451"/>
      <c r="AG134" s="450"/>
    </row>
    <row r="135" spans="1:33" x14ac:dyDescent="0.25">
      <c r="A135" s="449"/>
      <c r="B135" s="449"/>
      <c r="C135" s="449"/>
      <c r="D135" s="449"/>
      <c r="E135" s="449"/>
      <c r="F135" s="449"/>
      <c r="G135" s="449"/>
      <c r="H135" s="449" t="s">
        <v>398</v>
      </c>
      <c r="I135" s="450">
        <v>0</v>
      </c>
      <c r="J135" s="451"/>
      <c r="K135" s="450">
        <v>0</v>
      </c>
      <c r="L135" s="451"/>
      <c r="M135" s="450">
        <v>0</v>
      </c>
      <c r="N135" s="451"/>
      <c r="O135" s="450">
        <v>0</v>
      </c>
      <c r="P135" s="451"/>
      <c r="Q135" s="450">
        <v>0</v>
      </c>
      <c r="R135" s="451"/>
      <c r="S135" s="450">
        <v>0</v>
      </c>
      <c r="T135" s="451"/>
      <c r="U135" s="450">
        <v>0</v>
      </c>
      <c r="V135" s="451"/>
      <c r="W135" s="450">
        <v>0</v>
      </c>
      <c r="X135" s="451"/>
      <c r="Y135" s="450">
        <v>0</v>
      </c>
      <c r="Z135" s="451"/>
      <c r="AA135" s="450">
        <v>0</v>
      </c>
      <c r="AB135" s="451"/>
      <c r="AC135" s="450">
        <v>0</v>
      </c>
      <c r="AD135" s="451"/>
      <c r="AE135" s="450">
        <v>6237.4</v>
      </c>
      <c r="AF135" s="451"/>
      <c r="AG135" s="450">
        <v>6237.4</v>
      </c>
    </row>
    <row r="136" spans="1:33" ht="15.75" thickBot="1" x14ac:dyDescent="0.3">
      <c r="A136" s="449"/>
      <c r="B136" s="449"/>
      <c r="C136" s="449"/>
      <c r="D136" s="449"/>
      <c r="E136" s="449"/>
      <c r="F136" s="449"/>
      <c r="G136" s="449"/>
      <c r="H136" s="449" t="s">
        <v>399</v>
      </c>
      <c r="I136" s="454">
        <v>0</v>
      </c>
      <c r="J136" s="451"/>
      <c r="K136" s="454">
        <v>2639.07</v>
      </c>
      <c r="L136" s="451"/>
      <c r="M136" s="454">
        <v>114</v>
      </c>
      <c r="N136" s="451"/>
      <c r="O136" s="454">
        <v>478.44</v>
      </c>
      <c r="P136" s="451"/>
      <c r="Q136" s="454">
        <v>645.16999999999996</v>
      </c>
      <c r="R136" s="451"/>
      <c r="S136" s="454">
        <v>422.98</v>
      </c>
      <c r="T136" s="451"/>
      <c r="U136" s="454">
        <v>345</v>
      </c>
      <c r="V136" s="451"/>
      <c r="W136" s="454">
        <v>174</v>
      </c>
      <c r="X136" s="451"/>
      <c r="Y136" s="454">
        <v>106.35</v>
      </c>
      <c r="Z136" s="451"/>
      <c r="AA136" s="454">
        <v>150</v>
      </c>
      <c r="AB136" s="451"/>
      <c r="AC136" s="454">
        <v>1132.8</v>
      </c>
      <c r="AD136" s="451"/>
      <c r="AE136" s="454">
        <v>2988.76</v>
      </c>
      <c r="AF136" s="451"/>
      <c r="AG136" s="454">
        <v>9196.57</v>
      </c>
    </row>
    <row r="137" spans="1:33" x14ac:dyDescent="0.25">
      <c r="A137" s="449"/>
      <c r="B137" s="449"/>
      <c r="C137" s="449"/>
      <c r="D137" s="449"/>
      <c r="E137" s="449"/>
      <c r="F137" s="449"/>
      <c r="G137" s="449" t="s">
        <v>400</v>
      </c>
      <c r="H137" s="449"/>
      <c r="I137" s="450">
        <v>0</v>
      </c>
      <c r="J137" s="451"/>
      <c r="K137" s="450">
        <v>2639.07</v>
      </c>
      <c r="L137" s="451"/>
      <c r="M137" s="450">
        <v>114</v>
      </c>
      <c r="N137" s="451"/>
      <c r="O137" s="450">
        <v>478.44</v>
      </c>
      <c r="P137" s="451"/>
      <c r="Q137" s="450">
        <v>645.16999999999996</v>
      </c>
      <c r="R137" s="451"/>
      <c r="S137" s="450">
        <v>422.98</v>
      </c>
      <c r="T137" s="451"/>
      <c r="U137" s="450">
        <v>345</v>
      </c>
      <c r="V137" s="451"/>
      <c r="W137" s="450">
        <v>174</v>
      </c>
      <c r="X137" s="451"/>
      <c r="Y137" s="450">
        <v>106.35</v>
      </c>
      <c r="Z137" s="451"/>
      <c r="AA137" s="450">
        <v>150</v>
      </c>
      <c r="AB137" s="451"/>
      <c r="AC137" s="450">
        <v>1132.8</v>
      </c>
      <c r="AD137" s="451"/>
      <c r="AE137" s="450">
        <v>9226.16</v>
      </c>
      <c r="AF137" s="451"/>
      <c r="AG137" s="450">
        <v>15433.97</v>
      </c>
    </row>
    <row r="138" spans="1:33" x14ac:dyDescent="0.25">
      <c r="A138" s="449"/>
      <c r="B138" s="449"/>
      <c r="C138" s="449"/>
      <c r="D138" s="449"/>
      <c r="E138" s="449"/>
      <c r="F138" s="449"/>
      <c r="G138" s="449" t="s">
        <v>401</v>
      </c>
      <c r="H138" s="449"/>
      <c r="I138" s="450">
        <v>1131.1500000000001</v>
      </c>
      <c r="J138" s="451"/>
      <c r="K138" s="450">
        <v>5321.82</v>
      </c>
      <c r="L138" s="451"/>
      <c r="M138" s="450">
        <v>127.31</v>
      </c>
      <c r="N138" s="451"/>
      <c r="O138" s="450">
        <v>0</v>
      </c>
      <c r="P138" s="451"/>
      <c r="Q138" s="450">
        <v>50.53</v>
      </c>
      <c r="R138" s="451"/>
      <c r="S138" s="450">
        <v>30.39</v>
      </c>
      <c r="T138" s="451"/>
      <c r="U138" s="450">
        <v>155</v>
      </c>
      <c r="V138" s="451"/>
      <c r="W138" s="450">
        <v>144.22999999999999</v>
      </c>
      <c r="X138" s="451"/>
      <c r="Y138" s="450">
        <v>702.3</v>
      </c>
      <c r="Z138" s="451"/>
      <c r="AA138" s="450">
        <v>31</v>
      </c>
      <c r="AB138" s="451"/>
      <c r="AC138" s="450">
        <v>32</v>
      </c>
      <c r="AD138" s="451"/>
      <c r="AE138" s="450">
        <v>31</v>
      </c>
      <c r="AF138" s="451"/>
      <c r="AG138" s="450">
        <v>7756.73</v>
      </c>
    </row>
    <row r="139" spans="1:33" x14ac:dyDescent="0.25">
      <c r="A139" s="449"/>
      <c r="B139" s="449"/>
      <c r="C139" s="449"/>
      <c r="D139" s="449"/>
      <c r="E139" s="449"/>
      <c r="F139" s="449"/>
      <c r="G139" s="449" t="s">
        <v>402</v>
      </c>
      <c r="H139" s="449"/>
      <c r="I139" s="450">
        <v>1110.3599999999999</v>
      </c>
      <c r="J139" s="451"/>
      <c r="K139" s="450">
        <v>194.61</v>
      </c>
      <c r="L139" s="451"/>
      <c r="M139" s="450">
        <v>996.05</v>
      </c>
      <c r="N139" s="451"/>
      <c r="O139" s="450">
        <v>0</v>
      </c>
      <c r="P139" s="451"/>
      <c r="Q139" s="450">
        <v>318.39999999999998</v>
      </c>
      <c r="R139" s="451"/>
      <c r="S139" s="450">
        <v>386.4</v>
      </c>
      <c r="T139" s="451"/>
      <c r="U139" s="450">
        <v>221.88</v>
      </c>
      <c r="V139" s="451"/>
      <c r="W139" s="450">
        <v>1055.21</v>
      </c>
      <c r="X139" s="451"/>
      <c r="Y139" s="450">
        <v>0</v>
      </c>
      <c r="Z139" s="451"/>
      <c r="AA139" s="450">
        <v>0</v>
      </c>
      <c r="AB139" s="451"/>
      <c r="AC139" s="450">
        <v>0</v>
      </c>
      <c r="AD139" s="451"/>
      <c r="AE139" s="450">
        <v>1000</v>
      </c>
      <c r="AF139" s="451"/>
      <c r="AG139" s="450">
        <v>5282.91</v>
      </c>
    </row>
    <row r="140" spans="1:33" x14ac:dyDescent="0.25">
      <c r="A140" s="449"/>
      <c r="B140" s="449"/>
      <c r="C140" s="449"/>
      <c r="D140" s="449"/>
      <c r="E140" s="449"/>
      <c r="F140" s="449"/>
      <c r="G140" s="449" t="s">
        <v>403</v>
      </c>
      <c r="H140" s="449"/>
      <c r="I140" s="450">
        <v>84.12</v>
      </c>
      <c r="J140" s="451"/>
      <c r="K140" s="450">
        <v>4095.13</v>
      </c>
      <c r="L140" s="451"/>
      <c r="M140" s="450">
        <v>104.39</v>
      </c>
      <c r="N140" s="451"/>
      <c r="O140" s="450">
        <v>0</v>
      </c>
      <c r="P140" s="451"/>
      <c r="Q140" s="450">
        <v>398.32</v>
      </c>
      <c r="R140" s="451"/>
      <c r="S140" s="450">
        <v>0</v>
      </c>
      <c r="T140" s="451"/>
      <c r="U140" s="450">
        <v>0</v>
      </c>
      <c r="V140" s="451"/>
      <c r="W140" s="450">
        <v>0</v>
      </c>
      <c r="X140" s="451"/>
      <c r="Y140" s="450">
        <v>0</v>
      </c>
      <c r="Z140" s="451"/>
      <c r="AA140" s="450">
        <v>0</v>
      </c>
      <c r="AB140" s="451"/>
      <c r="AC140" s="450">
        <v>0</v>
      </c>
      <c r="AD140" s="451"/>
      <c r="AE140" s="450">
        <v>0</v>
      </c>
      <c r="AF140" s="451"/>
      <c r="AG140" s="450">
        <v>4681.96</v>
      </c>
    </row>
    <row r="141" spans="1:33" x14ac:dyDescent="0.25">
      <c r="A141" s="449"/>
      <c r="B141" s="449"/>
      <c r="C141" s="449"/>
      <c r="D141" s="449"/>
      <c r="E141" s="449"/>
      <c r="F141" s="449"/>
      <c r="G141" s="449" t="s">
        <v>404</v>
      </c>
      <c r="H141" s="449"/>
      <c r="I141" s="450">
        <v>765</v>
      </c>
      <c r="J141" s="451"/>
      <c r="K141" s="450">
        <v>2972</v>
      </c>
      <c r="L141" s="451"/>
      <c r="M141" s="450">
        <v>0</v>
      </c>
      <c r="N141" s="451"/>
      <c r="O141" s="450">
        <v>0</v>
      </c>
      <c r="P141" s="451"/>
      <c r="Q141" s="450">
        <v>0</v>
      </c>
      <c r="R141" s="451"/>
      <c r="S141" s="450">
        <v>0</v>
      </c>
      <c r="T141" s="451"/>
      <c r="U141" s="450">
        <v>0</v>
      </c>
      <c r="V141" s="451"/>
      <c r="W141" s="450">
        <v>0</v>
      </c>
      <c r="X141" s="451"/>
      <c r="Y141" s="450">
        <v>212</v>
      </c>
      <c r="Z141" s="451"/>
      <c r="AA141" s="450">
        <v>0</v>
      </c>
      <c r="AB141" s="451"/>
      <c r="AC141" s="450">
        <v>0</v>
      </c>
      <c r="AD141" s="451"/>
      <c r="AE141" s="450">
        <v>632.54</v>
      </c>
      <c r="AF141" s="451"/>
      <c r="AG141" s="450">
        <v>4581.54</v>
      </c>
    </row>
    <row r="142" spans="1:33" x14ac:dyDescent="0.25">
      <c r="A142" s="449"/>
      <c r="B142" s="449"/>
      <c r="C142" s="449"/>
      <c r="D142" s="449"/>
      <c r="E142" s="449"/>
      <c r="F142" s="449"/>
      <c r="G142" s="449" t="s">
        <v>405</v>
      </c>
      <c r="H142" s="449"/>
      <c r="I142" s="450">
        <v>0</v>
      </c>
      <c r="J142" s="451"/>
      <c r="K142" s="450">
        <v>0</v>
      </c>
      <c r="L142" s="451"/>
      <c r="M142" s="450">
        <v>319.64999999999998</v>
      </c>
      <c r="N142" s="451"/>
      <c r="O142" s="450">
        <v>2410.54</v>
      </c>
      <c r="P142" s="451"/>
      <c r="Q142" s="450">
        <v>366.63</v>
      </c>
      <c r="R142" s="451"/>
      <c r="S142" s="450">
        <v>0</v>
      </c>
      <c r="T142" s="451"/>
      <c r="U142" s="450">
        <v>0</v>
      </c>
      <c r="V142" s="451"/>
      <c r="W142" s="450">
        <v>0</v>
      </c>
      <c r="X142" s="451"/>
      <c r="Y142" s="450">
        <v>159.91</v>
      </c>
      <c r="Z142" s="451"/>
      <c r="AA142" s="450">
        <v>0</v>
      </c>
      <c r="AB142" s="451"/>
      <c r="AC142" s="450">
        <v>0</v>
      </c>
      <c r="AD142" s="451"/>
      <c r="AE142" s="450">
        <v>23.9</v>
      </c>
      <c r="AF142" s="451"/>
      <c r="AG142" s="450">
        <v>3280.63</v>
      </c>
    </row>
    <row r="143" spans="1:33" x14ac:dyDescent="0.25">
      <c r="A143" s="449"/>
      <c r="B143" s="449"/>
      <c r="C143" s="449"/>
      <c r="D143" s="449"/>
      <c r="E143" s="449"/>
      <c r="F143" s="449"/>
      <c r="G143" s="449" t="s">
        <v>406</v>
      </c>
      <c r="H143" s="449"/>
      <c r="I143" s="450">
        <v>1201.99</v>
      </c>
      <c r="J143" s="451"/>
      <c r="K143" s="450">
        <v>0</v>
      </c>
      <c r="L143" s="451"/>
      <c r="M143" s="450">
        <v>1156.1500000000001</v>
      </c>
      <c r="N143" s="451"/>
      <c r="O143" s="450">
        <v>5606.96</v>
      </c>
      <c r="P143" s="451"/>
      <c r="Q143" s="450">
        <v>10773.16</v>
      </c>
      <c r="R143" s="451"/>
      <c r="S143" s="450">
        <v>1357.22</v>
      </c>
      <c r="T143" s="451"/>
      <c r="U143" s="450">
        <v>1355.37</v>
      </c>
      <c r="V143" s="451"/>
      <c r="W143" s="450">
        <v>110.47</v>
      </c>
      <c r="X143" s="451"/>
      <c r="Y143" s="450">
        <v>1497.38</v>
      </c>
      <c r="Z143" s="451"/>
      <c r="AA143" s="450">
        <v>163.98</v>
      </c>
      <c r="AB143" s="451"/>
      <c r="AC143" s="450">
        <v>0</v>
      </c>
      <c r="AD143" s="451"/>
      <c r="AE143" s="450">
        <v>0</v>
      </c>
      <c r="AF143" s="451"/>
      <c r="AG143" s="450">
        <v>23222.68</v>
      </c>
    </row>
    <row r="144" spans="1:33" ht="15.75" thickBot="1" x14ac:dyDescent="0.3">
      <c r="A144" s="449"/>
      <c r="B144" s="449"/>
      <c r="C144" s="449"/>
      <c r="D144" s="449"/>
      <c r="E144" s="449"/>
      <c r="F144" s="449"/>
      <c r="G144" s="449" t="s">
        <v>407</v>
      </c>
      <c r="H144" s="449"/>
      <c r="I144" s="454">
        <v>-23.9</v>
      </c>
      <c r="J144" s="451"/>
      <c r="K144" s="454">
        <v>0</v>
      </c>
      <c r="L144" s="451"/>
      <c r="M144" s="454">
        <v>0</v>
      </c>
      <c r="N144" s="451"/>
      <c r="O144" s="454">
        <v>0</v>
      </c>
      <c r="P144" s="451"/>
      <c r="Q144" s="454">
        <v>0</v>
      </c>
      <c r="R144" s="451"/>
      <c r="S144" s="454">
        <v>0</v>
      </c>
      <c r="T144" s="451"/>
      <c r="U144" s="454">
        <v>0</v>
      </c>
      <c r="V144" s="451"/>
      <c r="W144" s="454">
        <v>0</v>
      </c>
      <c r="X144" s="451"/>
      <c r="Y144" s="454">
        <v>0</v>
      </c>
      <c r="Z144" s="451"/>
      <c r="AA144" s="454">
        <v>0</v>
      </c>
      <c r="AB144" s="451"/>
      <c r="AC144" s="454">
        <v>0</v>
      </c>
      <c r="AD144" s="451"/>
      <c r="AE144" s="454">
        <v>0</v>
      </c>
      <c r="AF144" s="451"/>
      <c r="AG144" s="454">
        <v>-23.9</v>
      </c>
    </row>
    <row r="145" spans="1:33" x14ac:dyDescent="0.25">
      <c r="A145" s="449"/>
      <c r="B145" s="449"/>
      <c r="C145" s="449"/>
      <c r="D145" s="449"/>
      <c r="E145" s="449"/>
      <c r="F145" s="449" t="s">
        <v>408</v>
      </c>
      <c r="G145" s="449"/>
      <c r="H145" s="449"/>
      <c r="I145" s="450">
        <v>4533.8999999999996</v>
      </c>
      <c r="J145" s="451"/>
      <c r="K145" s="450">
        <v>29178.12</v>
      </c>
      <c r="L145" s="451"/>
      <c r="M145" s="450">
        <v>4731.42</v>
      </c>
      <c r="N145" s="451"/>
      <c r="O145" s="450">
        <v>8714.5</v>
      </c>
      <c r="P145" s="451"/>
      <c r="Q145" s="450">
        <v>13040.69</v>
      </c>
      <c r="R145" s="451"/>
      <c r="S145" s="450">
        <v>4841.4799999999996</v>
      </c>
      <c r="T145" s="451"/>
      <c r="U145" s="450">
        <v>2563</v>
      </c>
      <c r="V145" s="451"/>
      <c r="W145" s="450">
        <v>3708.09</v>
      </c>
      <c r="X145" s="451"/>
      <c r="Y145" s="450">
        <v>4473.82</v>
      </c>
      <c r="Z145" s="451"/>
      <c r="AA145" s="450">
        <v>356.35</v>
      </c>
      <c r="AB145" s="451"/>
      <c r="AC145" s="450">
        <v>1181.1500000000001</v>
      </c>
      <c r="AD145" s="451"/>
      <c r="AE145" s="450">
        <v>12922.51</v>
      </c>
      <c r="AF145" s="451"/>
      <c r="AG145" s="450">
        <v>90245.03</v>
      </c>
    </row>
    <row r="146" spans="1:33" x14ac:dyDescent="0.25">
      <c r="A146" s="449"/>
      <c r="B146" s="449"/>
      <c r="C146" s="449"/>
      <c r="D146" s="449"/>
      <c r="E146" s="449"/>
      <c r="F146" s="449" t="s">
        <v>409</v>
      </c>
      <c r="G146" s="449"/>
      <c r="H146" s="449"/>
      <c r="I146" s="450"/>
      <c r="J146" s="451"/>
      <c r="K146" s="450"/>
      <c r="L146" s="451"/>
      <c r="M146" s="450"/>
      <c r="N146" s="451"/>
      <c r="O146" s="450"/>
      <c r="P146" s="451"/>
      <c r="Q146" s="450"/>
      <c r="R146" s="451"/>
      <c r="S146" s="450"/>
      <c r="T146" s="451"/>
      <c r="U146" s="450"/>
      <c r="V146" s="451"/>
      <c r="W146" s="450"/>
      <c r="X146" s="451"/>
      <c r="Y146" s="450"/>
      <c r="Z146" s="451"/>
      <c r="AA146" s="450"/>
      <c r="AB146" s="451"/>
      <c r="AC146" s="450"/>
      <c r="AD146" s="451"/>
      <c r="AE146" s="450"/>
      <c r="AF146" s="451"/>
      <c r="AG146" s="450"/>
    </row>
    <row r="147" spans="1:33" x14ac:dyDescent="0.25">
      <c r="A147" s="449"/>
      <c r="B147" s="449"/>
      <c r="C147" s="449"/>
      <c r="D147" s="449"/>
      <c r="E147" s="449"/>
      <c r="F147" s="449"/>
      <c r="G147" s="449" t="s">
        <v>410</v>
      </c>
      <c r="H147" s="449"/>
      <c r="I147" s="450">
        <v>0</v>
      </c>
      <c r="J147" s="451"/>
      <c r="K147" s="450">
        <v>0</v>
      </c>
      <c r="L147" s="451"/>
      <c r="M147" s="450">
        <v>0</v>
      </c>
      <c r="N147" s="451"/>
      <c r="O147" s="450">
        <v>0</v>
      </c>
      <c r="P147" s="451"/>
      <c r="Q147" s="450">
        <v>0</v>
      </c>
      <c r="R147" s="451"/>
      <c r="S147" s="450">
        <v>0</v>
      </c>
      <c r="T147" s="451"/>
      <c r="U147" s="450">
        <v>0</v>
      </c>
      <c r="V147" s="451"/>
      <c r="W147" s="450">
        <v>0</v>
      </c>
      <c r="X147" s="451"/>
      <c r="Y147" s="450">
        <v>0</v>
      </c>
      <c r="Z147" s="451"/>
      <c r="AA147" s="450">
        <v>0</v>
      </c>
      <c r="AB147" s="451"/>
      <c r="AC147" s="450">
        <v>0</v>
      </c>
      <c r="AD147" s="451"/>
      <c r="AE147" s="450">
        <v>9356.9</v>
      </c>
      <c r="AF147" s="451"/>
      <c r="AG147" s="450">
        <v>9356.9</v>
      </c>
    </row>
    <row r="148" spans="1:33" x14ac:dyDescent="0.25">
      <c r="A148" s="449"/>
      <c r="B148" s="449"/>
      <c r="C148" s="449"/>
      <c r="D148" s="449"/>
      <c r="E148" s="449"/>
      <c r="F148" s="449"/>
      <c r="G148" s="449" t="s">
        <v>401</v>
      </c>
      <c r="H148" s="449"/>
      <c r="I148" s="450">
        <v>2679.76</v>
      </c>
      <c r="J148" s="451"/>
      <c r="K148" s="450">
        <v>1060.5999999999999</v>
      </c>
      <c r="L148" s="451"/>
      <c r="M148" s="450">
        <v>0</v>
      </c>
      <c r="N148" s="451"/>
      <c r="O148" s="450">
        <v>0</v>
      </c>
      <c r="P148" s="451"/>
      <c r="Q148" s="450">
        <v>0</v>
      </c>
      <c r="R148" s="451"/>
      <c r="S148" s="450">
        <v>0</v>
      </c>
      <c r="T148" s="451"/>
      <c r="U148" s="450">
        <v>0</v>
      </c>
      <c r="V148" s="451"/>
      <c r="W148" s="450">
        <v>0</v>
      </c>
      <c r="X148" s="451"/>
      <c r="Y148" s="450">
        <v>0</v>
      </c>
      <c r="Z148" s="451"/>
      <c r="AA148" s="450">
        <v>0</v>
      </c>
      <c r="AB148" s="451"/>
      <c r="AC148" s="450">
        <v>0</v>
      </c>
      <c r="AD148" s="451"/>
      <c r="AE148" s="450">
        <v>0</v>
      </c>
      <c r="AF148" s="451"/>
      <c r="AG148" s="450">
        <v>3740.36</v>
      </c>
    </row>
    <row r="149" spans="1:33" x14ac:dyDescent="0.25">
      <c r="A149" s="449"/>
      <c r="B149" s="449"/>
      <c r="C149" s="449"/>
      <c r="D149" s="449"/>
      <c r="E149" s="449"/>
      <c r="F149" s="449"/>
      <c r="G149" s="449" t="s">
        <v>402</v>
      </c>
      <c r="H149" s="449"/>
      <c r="I149" s="450">
        <v>6860.77</v>
      </c>
      <c r="J149" s="451"/>
      <c r="K149" s="450">
        <v>0</v>
      </c>
      <c r="L149" s="451"/>
      <c r="M149" s="450">
        <v>426.36</v>
      </c>
      <c r="N149" s="451"/>
      <c r="O149" s="450">
        <v>0</v>
      </c>
      <c r="P149" s="451"/>
      <c r="Q149" s="450">
        <v>0</v>
      </c>
      <c r="R149" s="451"/>
      <c r="S149" s="450">
        <v>0</v>
      </c>
      <c r="T149" s="451"/>
      <c r="U149" s="450">
        <v>0</v>
      </c>
      <c r="V149" s="451"/>
      <c r="W149" s="450">
        <v>0</v>
      </c>
      <c r="X149" s="451"/>
      <c r="Y149" s="450">
        <v>0</v>
      </c>
      <c r="Z149" s="451"/>
      <c r="AA149" s="450">
        <v>0</v>
      </c>
      <c r="AB149" s="451"/>
      <c r="AC149" s="450">
        <v>0</v>
      </c>
      <c r="AD149" s="451"/>
      <c r="AE149" s="450">
        <v>8667.09</v>
      </c>
      <c r="AF149" s="451"/>
      <c r="AG149" s="450">
        <v>15954.22</v>
      </c>
    </row>
    <row r="150" spans="1:33" ht="15.75" thickBot="1" x14ac:dyDescent="0.3">
      <c r="A150" s="449"/>
      <c r="B150" s="449"/>
      <c r="C150" s="449"/>
      <c r="D150" s="449"/>
      <c r="E150" s="449"/>
      <c r="F150" s="449"/>
      <c r="G150" s="449" t="s">
        <v>406</v>
      </c>
      <c r="H150" s="449"/>
      <c r="I150" s="454">
        <v>0</v>
      </c>
      <c r="J150" s="451"/>
      <c r="K150" s="454">
        <v>0</v>
      </c>
      <c r="L150" s="451"/>
      <c r="M150" s="454">
        <v>0</v>
      </c>
      <c r="N150" s="451"/>
      <c r="O150" s="454">
        <v>0</v>
      </c>
      <c r="P150" s="451"/>
      <c r="Q150" s="454">
        <v>0</v>
      </c>
      <c r="R150" s="451"/>
      <c r="S150" s="454">
        <v>0</v>
      </c>
      <c r="T150" s="451"/>
      <c r="U150" s="454">
        <v>0</v>
      </c>
      <c r="V150" s="451"/>
      <c r="W150" s="454">
        <v>0</v>
      </c>
      <c r="X150" s="451"/>
      <c r="Y150" s="454">
        <v>0</v>
      </c>
      <c r="Z150" s="451"/>
      <c r="AA150" s="454">
        <v>0</v>
      </c>
      <c r="AB150" s="451"/>
      <c r="AC150" s="454">
        <v>325.33</v>
      </c>
      <c r="AD150" s="451"/>
      <c r="AE150" s="454">
        <v>0</v>
      </c>
      <c r="AF150" s="451"/>
      <c r="AG150" s="454">
        <v>325.33</v>
      </c>
    </row>
    <row r="151" spans="1:33" x14ac:dyDescent="0.25">
      <c r="A151" s="449"/>
      <c r="B151" s="449"/>
      <c r="C151" s="449"/>
      <c r="D151" s="449"/>
      <c r="E151" s="449"/>
      <c r="F151" s="449" t="s">
        <v>411</v>
      </c>
      <c r="G151" s="449"/>
      <c r="H151" s="449"/>
      <c r="I151" s="450">
        <v>9540.5300000000007</v>
      </c>
      <c r="J151" s="451"/>
      <c r="K151" s="450">
        <v>1060.5999999999999</v>
      </c>
      <c r="L151" s="451"/>
      <c r="M151" s="450">
        <v>426.36</v>
      </c>
      <c r="N151" s="451"/>
      <c r="O151" s="450">
        <v>0</v>
      </c>
      <c r="P151" s="451"/>
      <c r="Q151" s="450">
        <v>0</v>
      </c>
      <c r="R151" s="451"/>
      <c r="S151" s="450">
        <v>0</v>
      </c>
      <c r="T151" s="451"/>
      <c r="U151" s="450">
        <v>0</v>
      </c>
      <c r="V151" s="451"/>
      <c r="W151" s="450">
        <v>0</v>
      </c>
      <c r="X151" s="451"/>
      <c r="Y151" s="450">
        <v>0</v>
      </c>
      <c r="Z151" s="451"/>
      <c r="AA151" s="450">
        <v>0</v>
      </c>
      <c r="AB151" s="451"/>
      <c r="AC151" s="450">
        <v>325.33</v>
      </c>
      <c r="AD151" s="451"/>
      <c r="AE151" s="450">
        <v>18023.990000000002</v>
      </c>
      <c r="AF151" s="451"/>
      <c r="AG151" s="450">
        <v>29376.81</v>
      </c>
    </row>
    <row r="152" spans="1:33" ht="15.75" thickBot="1" x14ac:dyDescent="0.3">
      <c r="A152" s="449"/>
      <c r="B152" s="449"/>
      <c r="C152" s="449"/>
      <c r="D152" s="449"/>
      <c r="E152" s="449"/>
      <c r="F152" s="449" t="s">
        <v>412</v>
      </c>
      <c r="G152" s="449"/>
      <c r="H152" s="449"/>
      <c r="I152" s="452">
        <v>0</v>
      </c>
      <c r="J152" s="451"/>
      <c r="K152" s="452">
        <v>0</v>
      </c>
      <c r="L152" s="451"/>
      <c r="M152" s="452">
        <v>0</v>
      </c>
      <c r="N152" s="451"/>
      <c r="O152" s="452">
        <v>0</v>
      </c>
      <c r="P152" s="451"/>
      <c r="Q152" s="452">
        <v>0</v>
      </c>
      <c r="R152" s="451"/>
      <c r="S152" s="452">
        <v>0</v>
      </c>
      <c r="T152" s="451"/>
      <c r="U152" s="452">
        <v>0</v>
      </c>
      <c r="V152" s="451"/>
      <c r="W152" s="452">
        <v>0</v>
      </c>
      <c r="X152" s="451"/>
      <c r="Y152" s="452">
        <v>0</v>
      </c>
      <c r="Z152" s="451"/>
      <c r="AA152" s="452">
        <v>0</v>
      </c>
      <c r="AB152" s="451"/>
      <c r="AC152" s="452">
        <v>0</v>
      </c>
      <c r="AD152" s="451"/>
      <c r="AE152" s="452">
        <v>10</v>
      </c>
      <c r="AF152" s="451"/>
      <c r="AG152" s="452">
        <v>10</v>
      </c>
    </row>
    <row r="153" spans="1:33" ht="15.75" thickBot="1" x14ac:dyDescent="0.3">
      <c r="A153" s="449"/>
      <c r="B153" s="449"/>
      <c r="C153" s="449"/>
      <c r="D153" s="449"/>
      <c r="E153" s="449" t="s">
        <v>413</v>
      </c>
      <c r="F153" s="449"/>
      <c r="G153" s="449"/>
      <c r="H153" s="449"/>
      <c r="I153" s="453">
        <v>19164.87</v>
      </c>
      <c r="J153" s="451"/>
      <c r="K153" s="453">
        <v>30238.720000000001</v>
      </c>
      <c r="L153" s="451"/>
      <c r="M153" s="453">
        <v>15238.72</v>
      </c>
      <c r="N153" s="451"/>
      <c r="O153" s="453">
        <v>12824.86</v>
      </c>
      <c r="P153" s="451"/>
      <c r="Q153" s="453">
        <v>17788.88</v>
      </c>
      <c r="R153" s="451"/>
      <c r="S153" s="453">
        <v>10296.459999999999</v>
      </c>
      <c r="T153" s="451"/>
      <c r="U153" s="453">
        <v>9587.57</v>
      </c>
      <c r="V153" s="451"/>
      <c r="W153" s="453">
        <v>10822.05</v>
      </c>
      <c r="X153" s="451"/>
      <c r="Y153" s="453">
        <v>19422.34</v>
      </c>
      <c r="Z153" s="451"/>
      <c r="AA153" s="453">
        <v>832.79</v>
      </c>
      <c r="AB153" s="451"/>
      <c r="AC153" s="453">
        <v>2093.6</v>
      </c>
      <c r="AD153" s="451"/>
      <c r="AE153" s="453">
        <v>40708.39</v>
      </c>
      <c r="AF153" s="451"/>
      <c r="AG153" s="453">
        <v>189019.25</v>
      </c>
    </row>
    <row r="154" spans="1:33" x14ac:dyDescent="0.25">
      <c r="A154" s="449"/>
      <c r="B154" s="449"/>
      <c r="C154" s="449"/>
      <c r="D154" s="449" t="s">
        <v>414</v>
      </c>
      <c r="E154" s="449"/>
      <c r="F154" s="449"/>
      <c r="G154" s="449"/>
      <c r="H154" s="449"/>
      <c r="I154" s="450">
        <v>19164.87</v>
      </c>
      <c r="J154" s="451"/>
      <c r="K154" s="450">
        <v>30238.720000000001</v>
      </c>
      <c r="L154" s="451"/>
      <c r="M154" s="450">
        <v>15238.72</v>
      </c>
      <c r="N154" s="451"/>
      <c r="O154" s="450">
        <v>12824.86</v>
      </c>
      <c r="P154" s="451"/>
      <c r="Q154" s="450">
        <v>17788.88</v>
      </c>
      <c r="R154" s="451"/>
      <c r="S154" s="450">
        <v>10296.459999999999</v>
      </c>
      <c r="T154" s="451"/>
      <c r="U154" s="450">
        <v>9587.57</v>
      </c>
      <c r="V154" s="451"/>
      <c r="W154" s="450">
        <v>10822.05</v>
      </c>
      <c r="X154" s="451"/>
      <c r="Y154" s="450">
        <v>19432.34</v>
      </c>
      <c r="Z154" s="451"/>
      <c r="AA154" s="450">
        <v>832.79</v>
      </c>
      <c r="AB154" s="451"/>
      <c r="AC154" s="450">
        <v>2093.6</v>
      </c>
      <c r="AD154" s="451"/>
      <c r="AE154" s="450">
        <v>46071.17</v>
      </c>
      <c r="AF154" s="451"/>
      <c r="AG154" s="450">
        <v>194392.03</v>
      </c>
    </row>
    <row r="155" spans="1:33" x14ac:dyDescent="0.25">
      <c r="A155" s="449"/>
      <c r="B155" s="449"/>
      <c r="C155" s="449"/>
      <c r="D155" s="449" t="s">
        <v>234</v>
      </c>
      <c r="E155" s="449"/>
      <c r="F155" s="449"/>
      <c r="G155" s="449"/>
      <c r="H155" s="449"/>
      <c r="I155" s="450"/>
      <c r="J155" s="451"/>
      <c r="K155" s="450"/>
      <c r="L155" s="451"/>
      <c r="M155" s="450"/>
      <c r="N155" s="451"/>
      <c r="O155" s="450"/>
      <c r="P155" s="451"/>
      <c r="Q155" s="450"/>
      <c r="R155" s="451"/>
      <c r="S155" s="450"/>
      <c r="T155" s="451"/>
      <c r="U155" s="450"/>
      <c r="V155" s="451"/>
      <c r="W155" s="450"/>
      <c r="X155" s="451"/>
      <c r="Y155" s="450"/>
      <c r="Z155" s="451"/>
      <c r="AA155" s="450"/>
      <c r="AB155" s="451"/>
      <c r="AC155" s="450"/>
      <c r="AD155" s="451"/>
      <c r="AE155" s="450"/>
      <c r="AF155" s="451"/>
      <c r="AG155" s="450"/>
    </row>
    <row r="156" spans="1:33" x14ac:dyDescent="0.25">
      <c r="A156" s="449"/>
      <c r="B156" s="449"/>
      <c r="C156" s="449"/>
      <c r="D156" s="449"/>
      <c r="E156" s="449" t="s">
        <v>415</v>
      </c>
      <c r="F156" s="449"/>
      <c r="G156" s="449"/>
      <c r="H156" s="449"/>
      <c r="I156" s="450"/>
      <c r="J156" s="451"/>
      <c r="K156" s="450"/>
      <c r="L156" s="451"/>
      <c r="M156" s="450"/>
      <c r="N156" s="451"/>
      <c r="O156" s="450"/>
      <c r="P156" s="451"/>
      <c r="Q156" s="450"/>
      <c r="R156" s="451"/>
      <c r="S156" s="450"/>
      <c r="T156" s="451"/>
      <c r="U156" s="450"/>
      <c r="V156" s="451"/>
      <c r="W156" s="450"/>
      <c r="X156" s="451"/>
      <c r="Y156" s="450"/>
      <c r="Z156" s="451"/>
      <c r="AA156" s="450"/>
      <c r="AB156" s="451"/>
      <c r="AC156" s="450"/>
      <c r="AD156" s="451"/>
      <c r="AE156" s="450"/>
      <c r="AF156" s="451"/>
      <c r="AG156" s="450"/>
    </row>
    <row r="157" spans="1:33" x14ac:dyDescent="0.25">
      <c r="A157" s="449"/>
      <c r="B157" s="449"/>
      <c r="C157" s="449"/>
      <c r="D157" s="449"/>
      <c r="E157" s="449"/>
      <c r="F157" s="449" t="s">
        <v>416</v>
      </c>
      <c r="G157" s="449"/>
      <c r="H157" s="449"/>
      <c r="I157" s="450">
        <v>0</v>
      </c>
      <c r="J157" s="451"/>
      <c r="K157" s="450">
        <v>0</v>
      </c>
      <c r="L157" s="451"/>
      <c r="M157" s="450">
        <v>4722</v>
      </c>
      <c r="N157" s="451"/>
      <c r="O157" s="450">
        <v>0</v>
      </c>
      <c r="P157" s="451"/>
      <c r="Q157" s="450">
        <v>50</v>
      </c>
      <c r="R157" s="451"/>
      <c r="S157" s="450">
        <v>1580</v>
      </c>
      <c r="T157" s="451"/>
      <c r="U157" s="450">
        <v>75</v>
      </c>
      <c r="V157" s="451"/>
      <c r="W157" s="450">
        <v>0</v>
      </c>
      <c r="X157" s="451"/>
      <c r="Y157" s="450">
        <v>0</v>
      </c>
      <c r="Z157" s="451"/>
      <c r="AA157" s="450">
        <v>0</v>
      </c>
      <c r="AB157" s="451"/>
      <c r="AC157" s="450">
        <v>0</v>
      </c>
      <c r="AD157" s="451"/>
      <c r="AE157" s="450">
        <v>0</v>
      </c>
      <c r="AF157" s="451"/>
      <c r="AG157" s="450">
        <v>6427</v>
      </c>
    </row>
    <row r="158" spans="1:33" x14ac:dyDescent="0.25">
      <c r="A158" s="449"/>
      <c r="B158" s="449"/>
      <c r="C158" s="449"/>
      <c r="D158" s="449"/>
      <c r="E158" s="449"/>
      <c r="F158" s="449" t="s">
        <v>417</v>
      </c>
      <c r="G158" s="449"/>
      <c r="H158" s="449"/>
      <c r="I158" s="450">
        <v>0</v>
      </c>
      <c r="J158" s="451"/>
      <c r="K158" s="450">
        <v>0</v>
      </c>
      <c r="L158" s="451"/>
      <c r="M158" s="450">
        <v>250</v>
      </c>
      <c r="N158" s="451"/>
      <c r="O158" s="450">
        <v>2451.8000000000002</v>
      </c>
      <c r="P158" s="451"/>
      <c r="Q158" s="450">
        <v>24.88</v>
      </c>
      <c r="R158" s="451"/>
      <c r="S158" s="450">
        <v>0</v>
      </c>
      <c r="T158" s="451"/>
      <c r="U158" s="450">
        <v>0</v>
      </c>
      <c r="V158" s="451"/>
      <c r="W158" s="450">
        <v>0</v>
      </c>
      <c r="X158" s="451"/>
      <c r="Y158" s="450">
        <v>1477.58</v>
      </c>
      <c r="Z158" s="451"/>
      <c r="AA158" s="450">
        <v>74.2</v>
      </c>
      <c r="AB158" s="451"/>
      <c r="AC158" s="450">
        <v>1850.91</v>
      </c>
      <c r="AD158" s="451"/>
      <c r="AE158" s="450">
        <v>-1524.72</v>
      </c>
      <c r="AF158" s="451"/>
      <c r="AG158" s="450">
        <v>4604.6499999999996</v>
      </c>
    </row>
    <row r="159" spans="1:33" x14ac:dyDescent="0.25">
      <c r="A159" s="449"/>
      <c r="B159" s="449"/>
      <c r="C159" s="449"/>
      <c r="D159" s="449"/>
      <c r="E159" s="449"/>
      <c r="F159" s="449" t="s">
        <v>418</v>
      </c>
      <c r="G159" s="449"/>
      <c r="H159" s="449"/>
      <c r="I159" s="450">
        <v>0</v>
      </c>
      <c r="J159" s="451"/>
      <c r="K159" s="450">
        <v>0</v>
      </c>
      <c r="L159" s="451"/>
      <c r="M159" s="450">
        <v>0</v>
      </c>
      <c r="N159" s="451"/>
      <c r="O159" s="450">
        <v>0</v>
      </c>
      <c r="P159" s="451"/>
      <c r="Q159" s="450">
        <v>0</v>
      </c>
      <c r="R159" s="451"/>
      <c r="S159" s="450">
        <v>0</v>
      </c>
      <c r="T159" s="451"/>
      <c r="U159" s="450">
        <v>239</v>
      </c>
      <c r="V159" s="451"/>
      <c r="W159" s="450">
        <v>0</v>
      </c>
      <c r="X159" s="451"/>
      <c r="Y159" s="450">
        <v>0</v>
      </c>
      <c r="Z159" s="451"/>
      <c r="AA159" s="450">
        <v>0</v>
      </c>
      <c r="AB159" s="451"/>
      <c r="AC159" s="450">
        <v>0</v>
      </c>
      <c r="AD159" s="451"/>
      <c r="AE159" s="450">
        <v>0</v>
      </c>
      <c r="AF159" s="451"/>
      <c r="AG159" s="450">
        <v>239</v>
      </c>
    </row>
    <row r="160" spans="1:33" ht="15.75" thickBot="1" x14ac:dyDescent="0.3">
      <c r="A160" s="449"/>
      <c r="B160" s="449"/>
      <c r="C160" s="449"/>
      <c r="D160" s="449"/>
      <c r="E160" s="449"/>
      <c r="F160" s="449" t="s">
        <v>419</v>
      </c>
      <c r="G160" s="449"/>
      <c r="H160" s="449"/>
      <c r="I160" s="454">
        <v>0</v>
      </c>
      <c r="J160" s="451"/>
      <c r="K160" s="454">
        <v>10200</v>
      </c>
      <c r="L160" s="451"/>
      <c r="M160" s="454">
        <v>-4978.03</v>
      </c>
      <c r="N160" s="451"/>
      <c r="O160" s="454">
        <v>2312.44</v>
      </c>
      <c r="P160" s="451"/>
      <c r="Q160" s="454">
        <v>473.29</v>
      </c>
      <c r="R160" s="451"/>
      <c r="S160" s="454">
        <v>0</v>
      </c>
      <c r="T160" s="451"/>
      <c r="U160" s="454">
        <v>501.16</v>
      </c>
      <c r="V160" s="451"/>
      <c r="W160" s="454">
        <v>-1627.32</v>
      </c>
      <c r="X160" s="451"/>
      <c r="Y160" s="454">
        <v>0</v>
      </c>
      <c r="Z160" s="451"/>
      <c r="AA160" s="454">
        <v>0</v>
      </c>
      <c r="AB160" s="451"/>
      <c r="AC160" s="454">
        <v>0</v>
      </c>
      <c r="AD160" s="451"/>
      <c r="AE160" s="454">
        <v>385.07</v>
      </c>
      <c r="AF160" s="451"/>
      <c r="AG160" s="454">
        <v>7266.61</v>
      </c>
    </row>
    <row r="161" spans="1:33" x14ac:dyDescent="0.25">
      <c r="A161" s="449"/>
      <c r="B161" s="449"/>
      <c r="C161" s="449"/>
      <c r="D161" s="449"/>
      <c r="E161" s="449" t="s">
        <v>420</v>
      </c>
      <c r="F161" s="449"/>
      <c r="G161" s="449"/>
      <c r="H161" s="449"/>
      <c r="I161" s="450">
        <v>0</v>
      </c>
      <c r="J161" s="451"/>
      <c r="K161" s="450">
        <v>10200</v>
      </c>
      <c r="L161" s="451"/>
      <c r="M161" s="450">
        <v>-6.03</v>
      </c>
      <c r="N161" s="451"/>
      <c r="O161" s="450">
        <v>4764.24</v>
      </c>
      <c r="P161" s="451"/>
      <c r="Q161" s="450">
        <v>548.16999999999996</v>
      </c>
      <c r="R161" s="451"/>
      <c r="S161" s="450">
        <v>1580</v>
      </c>
      <c r="T161" s="451"/>
      <c r="U161" s="450">
        <v>815.16</v>
      </c>
      <c r="V161" s="451"/>
      <c r="W161" s="450">
        <v>-1627.32</v>
      </c>
      <c r="X161" s="451"/>
      <c r="Y161" s="450">
        <v>1477.58</v>
      </c>
      <c r="Z161" s="451"/>
      <c r="AA161" s="450">
        <v>74.2</v>
      </c>
      <c r="AB161" s="451"/>
      <c r="AC161" s="450">
        <v>1850.91</v>
      </c>
      <c r="AD161" s="451"/>
      <c r="AE161" s="450">
        <v>-1139.6500000000001</v>
      </c>
      <c r="AF161" s="451"/>
      <c r="AG161" s="450">
        <v>18537.259999999998</v>
      </c>
    </row>
    <row r="162" spans="1:33" x14ac:dyDescent="0.25">
      <c r="A162" s="449"/>
      <c r="B162" s="449"/>
      <c r="C162" s="449"/>
      <c r="D162" s="449"/>
      <c r="E162" s="449" t="s">
        <v>421</v>
      </c>
      <c r="F162" s="449"/>
      <c r="G162" s="449"/>
      <c r="H162" s="449"/>
      <c r="I162" s="450"/>
      <c r="J162" s="451"/>
      <c r="K162" s="450"/>
      <c r="L162" s="451"/>
      <c r="M162" s="450"/>
      <c r="N162" s="451"/>
      <c r="O162" s="450"/>
      <c r="P162" s="451"/>
      <c r="Q162" s="450"/>
      <c r="R162" s="451"/>
      <c r="S162" s="450"/>
      <c r="T162" s="451"/>
      <c r="U162" s="450"/>
      <c r="V162" s="451"/>
      <c r="W162" s="450"/>
      <c r="X162" s="451"/>
      <c r="Y162" s="450"/>
      <c r="Z162" s="451"/>
      <c r="AA162" s="450"/>
      <c r="AB162" s="451"/>
      <c r="AC162" s="450"/>
      <c r="AD162" s="451"/>
      <c r="AE162" s="450"/>
      <c r="AF162" s="451"/>
      <c r="AG162" s="450"/>
    </row>
    <row r="163" spans="1:33" x14ac:dyDescent="0.25">
      <c r="A163" s="449"/>
      <c r="B163" s="449"/>
      <c r="C163" s="449"/>
      <c r="D163" s="449"/>
      <c r="E163" s="449"/>
      <c r="F163" s="449" t="s">
        <v>422</v>
      </c>
      <c r="G163" s="449"/>
      <c r="H163" s="449"/>
      <c r="I163" s="450">
        <v>0</v>
      </c>
      <c r="J163" s="451"/>
      <c r="K163" s="450">
        <v>0</v>
      </c>
      <c r="L163" s="451"/>
      <c r="M163" s="450">
        <v>0</v>
      </c>
      <c r="N163" s="451"/>
      <c r="O163" s="450">
        <v>0</v>
      </c>
      <c r="P163" s="451"/>
      <c r="Q163" s="450">
        <v>0</v>
      </c>
      <c r="R163" s="451"/>
      <c r="S163" s="450">
        <v>0</v>
      </c>
      <c r="T163" s="451"/>
      <c r="U163" s="450">
        <v>0</v>
      </c>
      <c r="V163" s="451"/>
      <c r="W163" s="450">
        <v>0</v>
      </c>
      <c r="X163" s="451"/>
      <c r="Y163" s="450">
        <v>0</v>
      </c>
      <c r="Z163" s="451"/>
      <c r="AA163" s="450">
        <v>0</v>
      </c>
      <c r="AB163" s="451"/>
      <c r="AC163" s="450">
        <v>0</v>
      </c>
      <c r="AD163" s="451"/>
      <c r="AE163" s="450">
        <v>4781</v>
      </c>
      <c r="AF163" s="451"/>
      <c r="AG163" s="450">
        <v>4781</v>
      </c>
    </row>
    <row r="164" spans="1:33" x14ac:dyDescent="0.25">
      <c r="A164" s="449"/>
      <c r="B164" s="449"/>
      <c r="C164" s="449"/>
      <c r="D164" s="449"/>
      <c r="E164" s="449"/>
      <c r="F164" s="449" t="s">
        <v>423</v>
      </c>
      <c r="G164" s="449"/>
      <c r="H164" s="449"/>
      <c r="I164" s="450">
        <v>545</v>
      </c>
      <c r="J164" s="451"/>
      <c r="K164" s="450">
        <v>-4.04</v>
      </c>
      <c r="L164" s="451"/>
      <c r="M164" s="450">
        <v>79.92</v>
      </c>
      <c r="N164" s="451"/>
      <c r="O164" s="450">
        <v>317.08999999999997</v>
      </c>
      <c r="P164" s="451"/>
      <c r="Q164" s="450">
        <v>470.49</v>
      </c>
      <c r="R164" s="451"/>
      <c r="S164" s="450">
        <v>513.27</v>
      </c>
      <c r="T164" s="451"/>
      <c r="U164" s="450">
        <v>890.01</v>
      </c>
      <c r="V164" s="451"/>
      <c r="W164" s="450">
        <v>580.22</v>
      </c>
      <c r="X164" s="451"/>
      <c r="Y164" s="450">
        <v>279</v>
      </c>
      <c r="Z164" s="451"/>
      <c r="AA164" s="450">
        <v>0</v>
      </c>
      <c r="AB164" s="451"/>
      <c r="AC164" s="450">
        <v>2727.99</v>
      </c>
      <c r="AD164" s="451"/>
      <c r="AE164" s="450">
        <v>566.80999999999995</v>
      </c>
      <c r="AF164" s="451"/>
      <c r="AG164" s="450">
        <v>6965.76</v>
      </c>
    </row>
    <row r="165" spans="1:33" x14ac:dyDescent="0.25">
      <c r="A165" s="449"/>
      <c r="B165" s="449"/>
      <c r="C165" s="449"/>
      <c r="D165" s="449"/>
      <c r="E165" s="449"/>
      <c r="F165" s="449" t="s">
        <v>424</v>
      </c>
      <c r="G165" s="449"/>
      <c r="H165" s="449"/>
      <c r="I165" s="450">
        <v>0</v>
      </c>
      <c r="J165" s="451"/>
      <c r="K165" s="450">
        <v>300</v>
      </c>
      <c r="L165" s="451"/>
      <c r="M165" s="450">
        <v>769</v>
      </c>
      <c r="N165" s="451"/>
      <c r="O165" s="450">
        <v>1968.3</v>
      </c>
      <c r="P165" s="451"/>
      <c r="Q165" s="450">
        <v>1434</v>
      </c>
      <c r="R165" s="451"/>
      <c r="S165" s="450">
        <v>214</v>
      </c>
      <c r="T165" s="451"/>
      <c r="U165" s="450">
        <v>304.83999999999997</v>
      </c>
      <c r="V165" s="451"/>
      <c r="W165" s="450">
        <v>2251.84</v>
      </c>
      <c r="X165" s="451"/>
      <c r="Y165" s="450">
        <v>570.25</v>
      </c>
      <c r="Z165" s="451"/>
      <c r="AA165" s="450">
        <v>610</v>
      </c>
      <c r="AB165" s="451"/>
      <c r="AC165" s="450">
        <v>0</v>
      </c>
      <c r="AD165" s="451"/>
      <c r="AE165" s="450">
        <v>871.18</v>
      </c>
      <c r="AF165" s="451"/>
      <c r="AG165" s="450">
        <v>9293.41</v>
      </c>
    </row>
    <row r="166" spans="1:33" ht="15.75" thickBot="1" x14ac:dyDescent="0.3">
      <c r="A166" s="449"/>
      <c r="B166" s="449"/>
      <c r="C166" s="449"/>
      <c r="D166" s="449"/>
      <c r="E166" s="449"/>
      <c r="F166" s="449" t="s">
        <v>425</v>
      </c>
      <c r="G166" s="449"/>
      <c r="H166" s="449"/>
      <c r="I166" s="454">
        <v>-15</v>
      </c>
      <c r="J166" s="451"/>
      <c r="K166" s="454">
        <v>0</v>
      </c>
      <c r="L166" s="451"/>
      <c r="M166" s="454">
        <v>7361.33</v>
      </c>
      <c r="N166" s="451"/>
      <c r="O166" s="454">
        <v>2412.09</v>
      </c>
      <c r="P166" s="451"/>
      <c r="Q166" s="454">
        <v>968.98</v>
      </c>
      <c r="R166" s="451"/>
      <c r="S166" s="454">
        <v>7013.2</v>
      </c>
      <c r="T166" s="451"/>
      <c r="U166" s="454">
        <v>1230.25</v>
      </c>
      <c r="V166" s="451"/>
      <c r="W166" s="454">
        <v>3859.6</v>
      </c>
      <c r="X166" s="451"/>
      <c r="Y166" s="454">
        <v>4343.08</v>
      </c>
      <c r="Z166" s="451"/>
      <c r="AA166" s="454">
        <v>-1188.97</v>
      </c>
      <c r="AB166" s="451"/>
      <c r="AC166" s="454">
        <v>315</v>
      </c>
      <c r="AD166" s="451"/>
      <c r="AE166" s="454">
        <v>3528.54</v>
      </c>
      <c r="AF166" s="451"/>
      <c r="AG166" s="454">
        <v>29828.1</v>
      </c>
    </row>
    <row r="167" spans="1:33" x14ac:dyDescent="0.25">
      <c r="A167" s="449"/>
      <c r="B167" s="449"/>
      <c r="C167" s="449"/>
      <c r="D167" s="449"/>
      <c r="E167" s="449" t="s">
        <v>426</v>
      </c>
      <c r="F167" s="449"/>
      <c r="G167" s="449"/>
      <c r="H167" s="449"/>
      <c r="I167" s="450">
        <v>530</v>
      </c>
      <c r="J167" s="451"/>
      <c r="K167" s="450">
        <v>295.95999999999998</v>
      </c>
      <c r="L167" s="451"/>
      <c r="M167" s="450">
        <v>8210.25</v>
      </c>
      <c r="N167" s="451"/>
      <c r="O167" s="450">
        <v>4697.4799999999996</v>
      </c>
      <c r="P167" s="451"/>
      <c r="Q167" s="450">
        <v>2873.47</v>
      </c>
      <c r="R167" s="451"/>
      <c r="S167" s="450">
        <v>7740.47</v>
      </c>
      <c r="T167" s="451"/>
      <c r="U167" s="450">
        <v>2425.1</v>
      </c>
      <c r="V167" s="451"/>
      <c r="W167" s="450">
        <v>6691.66</v>
      </c>
      <c r="X167" s="451"/>
      <c r="Y167" s="450">
        <v>5192.33</v>
      </c>
      <c r="Z167" s="451"/>
      <c r="AA167" s="450">
        <v>-578.97</v>
      </c>
      <c r="AB167" s="451"/>
      <c r="AC167" s="450">
        <v>3042.99</v>
      </c>
      <c r="AD167" s="451"/>
      <c r="AE167" s="450">
        <v>9747.5300000000007</v>
      </c>
      <c r="AF167" s="451"/>
      <c r="AG167" s="450">
        <v>50868.27</v>
      </c>
    </row>
    <row r="168" spans="1:33" ht="15.75" thickBot="1" x14ac:dyDescent="0.3">
      <c r="A168" s="449"/>
      <c r="B168" s="449"/>
      <c r="C168" s="449"/>
      <c r="D168" s="449"/>
      <c r="E168" s="449" t="s">
        <v>427</v>
      </c>
      <c r="F168" s="449"/>
      <c r="G168" s="449"/>
      <c r="H168" s="449"/>
      <c r="I168" s="454">
        <v>0</v>
      </c>
      <c r="J168" s="451"/>
      <c r="K168" s="454">
        <v>0</v>
      </c>
      <c r="L168" s="451"/>
      <c r="M168" s="454">
        <v>1785.2</v>
      </c>
      <c r="N168" s="451"/>
      <c r="O168" s="454">
        <v>783.3</v>
      </c>
      <c r="P168" s="451"/>
      <c r="Q168" s="454">
        <v>0</v>
      </c>
      <c r="R168" s="451"/>
      <c r="S168" s="454">
        <v>1632</v>
      </c>
      <c r="T168" s="451"/>
      <c r="U168" s="454">
        <v>1354.94</v>
      </c>
      <c r="V168" s="451"/>
      <c r="W168" s="454">
        <v>5103.6499999999996</v>
      </c>
      <c r="X168" s="451"/>
      <c r="Y168" s="454">
        <v>2368.17</v>
      </c>
      <c r="Z168" s="451"/>
      <c r="AA168" s="454">
        <v>0</v>
      </c>
      <c r="AB168" s="451"/>
      <c r="AC168" s="454">
        <v>45000</v>
      </c>
      <c r="AD168" s="451"/>
      <c r="AE168" s="454">
        <v>475</v>
      </c>
      <c r="AF168" s="451"/>
      <c r="AG168" s="454">
        <v>58502.26</v>
      </c>
    </row>
    <row r="169" spans="1:33" x14ac:dyDescent="0.25">
      <c r="A169" s="449"/>
      <c r="B169" s="449"/>
      <c r="C169" s="449"/>
      <c r="D169" s="449" t="s">
        <v>428</v>
      </c>
      <c r="E169" s="449"/>
      <c r="F169" s="449"/>
      <c r="G169" s="449"/>
      <c r="H169" s="449"/>
      <c r="I169" s="450">
        <v>530</v>
      </c>
      <c r="J169" s="451"/>
      <c r="K169" s="450">
        <v>10495.96</v>
      </c>
      <c r="L169" s="451"/>
      <c r="M169" s="450">
        <v>9989.42</v>
      </c>
      <c r="N169" s="451"/>
      <c r="O169" s="450">
        <v>10245.02</v>
      </c>
      <c r="P169" s="451"/>
      <c r="Q169" s="450">
        <v>3421.64</v>
      </c>
      <c r="R169" s="451"/>
      <c r="S169" s="450">
        <v>10952.47</v>
      </c>
      <c r="T169" s="451"/>
      <c r="U169" s="450">
        <v>4595.2</v>
      </c>
      <c r="V169" s="451"/>
      <c r="W169" s="450">
        <v>10167.99</v>
      </c>
      <c r="X169" s="451"/>
      <c r="Y169" s="450">
        <v>9038.08</v>
      </c>
      <c r="Z169" s="451"/>
      <c r="AA169" s="450">
        <v>-504.77</v>
      </c>
      <c r="AB169" s="451"/>
      <c r="AC169" s="450">
        <v>49893.9</v>
      </c>
      <c r="AD169" s="451"/>
      <c r="AE169" s="450">
        <v>9082.8799999999992</v>
      </c>
      <c r="AF169" s="451"/>
      <c r="AG169" s="450">
        <v>127907.79</v>
      </c>
    </row>
    <row r="170" spans="1:33" x14ac:dyDescent="0.25">
      <c r="A170" s="449"/>
      <c r="B170" s="449"/>
      <c r="C170" s="449"/>
      <c r="D170" s="449" t="s">
        <v>235</v>
      </c>
      <c r="E170" s="449"/>
      <c r="F170" s="449"/>
      <c r="G170" s="449"/>
      <c r="H170" s="449"/>
      <c r="I170" s="450"/>
      <c r="J170" s="451"/>
      <c r="K170" s="450"/>
      <c r="L170" s="451"/>
      <c r="M170" s="450"/>
      <c r="N170" s="451"/>
      <c r="O170" s="450"/>
      <c r="P170" s="451"/>
      <c r="Q170" s="450"/>
      <c r="R170" s="451"/>
      <c r="S170" s="450"/>
      <c r="T170" s="451"/>
      <c r="U170" s="450"/>
      <c r="V170" s="451"/>
      <c r="W170" s="450"/>
      <c r="X170" s="451"/>
      <c r="Y170" s="450"/>
      <c r="Z170" s="451"/>
      <c r="AA170" s="450"/>
      <c r="AB170" s="451"/>
      <c r="AC170" s="450"/>
      <c r="AD170" s="451"/>
      <c r="AE170" s="450"/>
      <c r="AF170" s="451"/>
      <c r="AG170" s="450"/>
    </row>
    <row r="171" spans="1:33" x14ac:dyDescent="0.25">
      <c r="A171" s="449"/>
      <c r="B171" s="449"/>
      <c r="C171" s="449"/>
      <c r="D171" s="449"/>
      <c r="E171" s="449" t="s">
        <v>429</v>
      </c>
      <c r="F171" s="449"/>
      <c r="G171" s="449"/>
      <c r="H171" s="449"/>
      <c r="I171" s="450"/>
      <c r="J171" s="451"/>
      <c r="K171" s="450"/>
      <c r="L171" s="451"/>
      <c r="M171" s="450"/>
      <c r="N171" s="451"/>
      <c r="O171" s="450"/>
      <c r="P171" s="451"/>
      <c r="Q171" s="450"/>
      <c r="R171" s="451"/>
      <c r="S171" s="450"/>
      <c r="T171" s="451"/>
      <c r="U171" s="450"/>
      <c r="V171" s="451"/>
      <c r="W171" s="450"/>
      <c r="X171" s="451"/>
      <c r="Y171" s="450"/>
      <c r="Z171" s="451"/>
      <c r="AA171" s="450"/>
      <c r="AB171" s="451"/>
      <c r="AC171" s="450"/>
      <c r="AD171" s="451"/>
      <c r="AE171" s="450"/>
      <c r="AF171" s="451"/>
      <c r="AG171" s="450"/>
    </row>
    <row r="172" spans="1:33" x14ac:dyDescent="0.25">
      <c r="A172" s="449"/>
      <c r="B172" s="449"/>
      <c r="C172" s="449"/>
      <c r="D172" s="449"/>
      <c r="E172" s="449"/>
      <c r="F172" s="449" t="s">
        <v>430</v>
      </c>
      <c r="G172" s="449"/>
      <c r="H172" s="449"/>
      <c r="I172" s="450">
        <v>0</v>
      </c>
      <c r="J172" s="451"/>
      <c r="K172" s="450">
        <v>2765.39</v>
      </c>
      <c r="L172" s="451"/>
      <c r="M172" s="450">
        <v>12330.1</v>
      </c>
      <c r="N172" s="451"/>
      <c r="O172" s="450">
        <v>14342.3</v>
      </c>
      <c r="P172" s="451"/>
      <c r="Q172" s="450">
        <v>10769.84</v>
      </c>
      <c r="R172" s="451"/>
      <c r="S172" s="450">
        <v>7061.27</v>
      </c>
      <c r="T172" s="451"/>
      <c r="U172" s="450">
        <v>11489.73</v>
      </c>
      <c r="V172" s="451"/>
      <c r="W172" s="450">
        <v>16552.98</v>
      </c>
      <c r="X172" s="451"/>
      <c r="Y172" s="450">
        <v>-3674.6</v>
      </c>
      <c r="Z172" s="451"/>
      <c r="AA172" s="450">
        <v>0</v>
      </c>
      <c r="AB172" s="451"/>
      <c r="AC172" s="450">
        <v>28.5</v>
      </c>
      <c r="AD172" s="451"/>
      <c r="AE172" s="450">
        <v>707.75</v>
      </c>
      <c r="AF172" s="451"/>
      <c r="AG172" s="450">
        <v>72373.259999999995</v>
      </c>
    </row>
    <row r="173" spans="1:33" ht="15.75" thickBot="1" x14ac:dyDescent="0.3">
      <c r="A173" s="449"/>
      <c r="B173" s="449"/>
      <c r="C173" s="449"/>
      <c r="D173" s="449"/>
      <c r="E173" s="449"/>
      <c r="F173" s="449" t="s">
        <v>431</v>
      </c>
      <c r="G173" s="449"/>
      <c r="H173" s="449"/>
      <c r="I173" s="452">
        <v>0</v>
      </c>
      <c r="J173" s="451"/>
      <c r="K173" s="452">
        <v>0</v>
      </c>
      <c r="L173" s="451"/>
      <c r="M173" s="452">
        <v>0</v>
      </c>
      <c r="N173" s="451"/>
      <c r="O173" s="452">
        <v>0</v>
      </c>
      <c r="P173" s="451"/>
      <c r="Q173" s="452">
        <v>0</v>
      </c>
      <c r="R173" s="451"/>
      <c r="S173" s="452">
        <v>0</v>
      </c>
      <c r="T173" s="451"/>
      <c r="U173" s="452">
        <v>0</v>
      </c>
      <c r="V173" s="451"/>
      <c r="W173" s="452">
        <v>0</v>
      </c>
      <c r="X173" s="451"/>
      <c r="Y173" s="452">
        <v>0</v>
      </c>
      <c r="Z173" s="451"/>
      <c r="AA173" s="452">
        <v>0</v>
      </c>
      <c r="AB173" s="451"/>
      <c r="AC173" s="452">
        <v>0</v>
      </c>
      <c r="AD173" s="451"/>
      <c r="AE173" s="452">
        <v>33.25</v>
      </c>
      <c r="AF173" s="451"/>
      <c r="AG173" s="452">
        <v>33.25</v>
      </c>
    </row>
    <row r="174" spans="1:33" ht="15.75" thickBot="1" x14ac:dyDescent="0.3">
      <c r="A174" s="449"/>
      <c r="B174" s="449"/>
      <c r="C174" s="449"/>
      <c r="D174" s="449"/>
      <c r="E174" s="449" t="s">
        <v>432</v>
      </c>
      <c r="F174" s="449"/>
      <c r="G174" s="449"/>
      <c r="H174" s="449"/>
      <c r="I174" s="453">
        <v>0</v>
      </c>
      <c r="J174" s="451"/>
      <c r="K174" s="453">
        <v>2765.39</v>
      </c>
      <c r="L174" s="451"/>
      <c r="M174" s="453">
        <v>12330.1</v>
      </c>
      <c r="N174" s="451"/>
      <c r="O174" s="453">
        <v>14342.3</v>
      </c>
      <c r="P174" s="451"/>
      <c r="Q174" s="453">
        <v>10769.84</v>
      </c>
      <c r="R174" s="451"/>
      <c r="S174" s="453">
        <v>7061.27</v>
      </c>
      <c r="T174" s="451"/>
      <c r="U174" s="453">
        <v>11489.73</v>
      </c>
      <c r="V174" s="451"/>
      <c r="W174" s="453">
        <v>16552.98</v>
      </c>
      <c r="X174" s="451"/>
      <c r="Y174" s="453">
        <v>-3674.6</v>
      </c>
      <c r="Z174" s="451"/>
      <c r="AA174" s="453">
        <v>0</v>
      </c>
      <c r="AB174" s="451"/>
      <c r="AC174" s="453">
        <v>28.5</v>
      </c>
      <c r="AD174" s="451"/>
      <c r="AE174" s="453">
        <v>741</v>
      </c>
      <c r="AF174" s="451"/>
      <c r="AG174" s="453">
        <v>72406.509999999995</v>
      </c>
    </row>
    <row r="175" spans="1:33" x14ac:dyDescent="0.25">
      <c r="A175" s="449"/>
      <c r="B175" s="449"/>
      <c r="C175" s="449"/>
      <c r="D175" s="449" t="s">
        <v>433</v>
      </c>
      <c r="E175" s="449"/>
      <c r="F175" s="449"/>
      <c r="G175" s="449"/>
      <c r="H175" s="449"/>
      <c r="I175" s="450">
        <v>0</v>
      </c>
      <c r="J175" s="451"/>
      <c r="K175" s="450">
        <v>2765.39</v>
      </c>
      <c r="L175" s="451"/>
      <c r="M175" s="450">
        <v>12330.1</v>
      </c>
      <c r="N175" s="451"/>
      <c r="O175" s="450">
        <v>14342.3</v>
      </c>
      <c r="P175" s="451"/>
      <c r="Q175" s="450">
        <v>10769.84</v>
      </c>
      <c r="R175" s="451"/>
      <c r="S175" s="450">
        <v>7061.27</v>
      </c>
      <c r="T175" s="451"/>
      <c r="U175" s="450">
        <v>11489.73</v>
      </c>
      <c r="V175" s="451"/>
      <c r="W175" s="450">
        <v>16552.98</v>
      </c>
      <c r="X175" s="451"/>
      <c r="Y175" s="450">
        <v>-3674.6</v>
      </c>
      <c r="Z175" s="451"/>
      <c r="AA175" s="450">
        <v>0</v>
      </c>
      <c r="AB175" s="451"/>
      <c r="AC175" s="450">
        <v>28.5</v>
      </c>
      <c r="AD175" s="451"/>
      <c r="AE175" s="450">
        <v>741</v>
      </c>
      <c r="AF175" s="451"/>
      <c r="AG175" s="450">
        <v>72406.509999999995</v>
      </c>
    </row>
    <row r="176" spans="1:33" x14ac:dyDescent="0.25">
      <c r="A176" s="449"/>
      <c r="B176" s="449"/>
      <c r="C176" s="449"/>
      <c r="D176" s="449" t="s">
        <v>236</v>
      </c>
      <c r="E176" s="449"/>
      <c r="F176" s="449"/>
      <c r="G176" s="449"/>
      <c r="H176" s="449"/>
      <c r="I176" s="450"/>
      <c r="J176" s="451"/>
      <c r="K176" s="450"/>
      <c r="L176" s="451"/>
      <c r="M176" s="450"/>
      <c r="N176" s="451"/>
      <c r="O176" s="450"/>
      <c r="P176" s="451"/>
      <c r="Q176" s="450"/>
      <c r="R176" s="451"/>
      <c r="S176" s="450"/>
      <c r="T176" s="451"/>
      <c r="U176" s="450"/>
      <c r="V176" s="451"/>
      <c r="W176" s="450"/>
      <c r="X176" s="451"/>
      <c r="Y176" s="450"/>
      <c r="Z176" s="451"/>
      <c r="AA176" s="450"/>
      <c r="AB176" s="451"/>
      <c r="AC176" s="450"/>
      <c r="AD176" s="451"/>
      <c r="AE176" s="450"/>
      <c r="AF176" s="451"/>
      <c r="AG176" s="450"/>
    </row>
    <row r="177" spans="1:33" x14ac:dyDescent="0.25">
      <c r="A177" s="449"/>
      <c r="B177" s="449"/>
      <c r="C177" s="449"/>
      <c r="D177" s="449"/>
      <c r="E177" s="449" t="s">
        <v>434</v>
      </c>
      <c r="F177" s="449"/>
      <c r="G177" s="449"/>
      <c r="H177" s="449"/>
      <c r="I177" s="450">
        <v>0</v>
      </c>
      <c r="J177" s="451"/>
      <c r="K177" s="450">
        <v>0</v>
      </c>
      <c r="L177" s="451"/>
      <c r="M177" s="450">
        <v>0</v>
      </c>
      <c r="N177" s="451"/>
      <c r="O177" s="450">
        <v>0</v>
      </c>
      <c r="P177" s="451"/>
      <c r="Q177" s="450">
        <v>0</v>
      </c>
      <c r="R177" s="451"/>
      <c r="S177" s="450">
        <v>0</v>
      </c>
      <c r="T177" s="451"/>
      <c r="U177" s="450">
        <v>0</v>
      </c>
      <c r="V177" s="451"/>
      <c r="W177" s="450">
        <v>0</v>
      </c>
      <c r="X177" s="451"/>
      <c r="Y177" s="450">
        <v>0</v>
      </c>
      <c r="Z177" s="451"/>
      <c r="AA177" s="450">
        <v>-57500</v>
      </c>
      <c r="AB177" s="451"/>
      <c r="AC177" s="450">
        <v>-38333</v>
      </c>
      <c r="AD177" s="451"/>
      <c r="AE177" s="450">
        <v>-19167</v>
      </c>
      <c r="AF177" s="451"/>
      <c r="AG177" s="450">
        <v>-115000</v>
      </c>
    </row>
    <row r="178" spans="1:33" x14ac:dyDescent="0.25">
      <c r="A178" s="449"/>
      <c r="B178" s="449"/>
      <c r="C178" s="449"/>
      <c r="D178" s="449"/>
      <c r="E178" s="449" t="s">
        <v>435</v>
      </c>
      <c r="F178" s="449"/>
      <c r="G178" s="449"/>
      <c r="H178" s="449"/>
      <c r="I178" s="450"/>
      <c r="J178" s="451"/>
      <c r="K178" s="450"/>
      <c r="L178" s="451"/>
      <c r="M178" s="450"/>
      <c r="N178" s="451"/>
      <c r="O178" s="450"/>
      <c r="P178" s="451"/>
      <c r="Q178" s="450"/>
      <c r="R178" s="451"/>
      <c r="S178" s="450"/>
      <c r="T178" s="451"/>
      <c r="U178" s="450"/>
      <c r="V178" s="451"/>
      <c r="W178" s="450"/>
      <c r="X178" s="451"/>
      <c r="Y178" s="450"/>
      <c r="Z178" s="451"/>
      <c r="AA178" s="450"/>
      <c r="AB178" s="451"/>
      <c r="AC178" s="450"/>
      <c r="AD178" s="451"/>
      <c r="AE178" s="450"/>
      <c r="AF178" s="451"/>
      <c r="AG178" s="450"/>
    </row>
    <row r="179" spans="1:33" x14ac:dyDescent="0.25">
      <c r="A179" s="449"/>
      <c r="B179" s="449"/>
      <c r="C179" s="449"/>
      <c r="D179" s="449"/>
      <c r="E179" s="449"/>
      <c r="F179" s="449" t="s">
        <v>436</v>
      </c>
      <c r="G179" s="449"/>
      <c r="H179" s="449"/>
      <c r="I179" s="450">
        <v>1326.2</v>
      </c>
      <c r="J179" s="451"/>
      <c r="K179" s="450">
        <v>4883.1000000000004</v>
      </c>
      <c r="L179" s="451"/>
      <c r="M179" s="450">
        <v>10870.03</v>
      </c>
      <c r="N179" s="451"/>
      <c r="O179" s="450">
        <v>11176.25</v>
      </c>
      <c r="P179" s="451"/>
      <c r="Q179" s="450">
        <v>11209.15</v>
      </c>
      <c r="R179" s="451"/>
      <c r="S179" s="450">
        <v>22090.74</v>
      </c>
      <c r="T179" s="451"/>
      <c r="U179" s="450">
        <v>7772.68</v>
      </c>
      <c r="V179" s="451"/>
      <c r="W179" s="450">
        <v>18163.77</v>
      </c>
      <c r="X179" s="451"/>
      <c r="Y179" s="450">
        <v>2721.27</v>
      </c>
      <c r="Z179" s="451"/>
      <c r="AA179" s="450">
        <v>7121.5</v>
      </c>
      <c r="AB179" s="451"/>
      <c r="AC179" s="450">
        <v>4850</v>
      </c>
      <c r="AD179" s="451"/>
      <c r="AE179" s="450">
        <v>918.7</v>
      </c>
      <c r="AF179" s="451"/>
      <c r="AG179" s="450">
        <v>103103.39</v>
      </c>
    </row>
    <row r="180" spans="1:33" x14ac:dyDescent="0.25">
      <c r="A180" s="449"/>
      <c r="B180" s="449"/>
      <c r="C180" s="449"/>
      <c r="D180" s="449"/>
      <c r="E180" s="449"/>
      <c r="F180" s="449" t="s">
        <v>437</v>
      </c>
      <c r="G180" s="449"/>
      <c r="H180" s="449"/>
      <c r="I180" s="450">
        <v>0</v>
      </c>
      <c r="J180" s="451"/>
      <c r="K180" s="450">
        <v>0</v>
      </c>
      <c r="L180" s="451"/>
      <c r="M180" s="450">
        <v>65</v>
      </c>
      <c r="N180" s="451"/>
      <c r="O180" s="450">
        <v>324.14999999999998</v>
      </c>
      <c r="P180" s="451"/>
      <c r="Q180" s="450">
        <v>0</v>
      </c>
      <c r="R180" s="451"/>
      <c r="S180" s="450">
        <v>0</v>
      </c>
      <c r="T180" s="451"/>
      <c r="U180" s="450">
        <v>0</v>
      </c>
      <c r="V180" s="451"/>
      <c r="W180" s="450">
        <v>0</v>
      </c>
      <c r="X180" s="451"/>
      <c r="Y180" s="450">
        <v>0</v>
      </c>
      <c r="Z180" s="451"/>
      <c r="AA180" s="450">
        <v>0</v>
      </c>
      <c r="AB180" s="451"/>
      <c r="AC180" s="450">
        <v>250</v>
      </c>
      <c r="AD180" s="451"/>
      <c r="AE180" s="450">
        <v>0</v>
      </c>
      <c r="AF180" s="451"/>
      <c r="AG180" s="450">
        <v>639.15</v>
      </c>
    </row>
    <row r="181" spans="1:33" ht="15.75" thickBot="1" x14ac:dyDescent="0.3">
      <c r="A181" s="449"/>
      <c r="B181" s="449"/>
      <c r="C181" s="449"/>
      <c r="D181" s="449"/>
      <c r="E181" s="449"/>
      <c r="F181" s="449" t="s">
        <v>438</v>
      </c>
      <c r="G181" s="449"/>
      <c r="H181" s="449"/>
      <c r="I181" s="454">
        <v>0</v>
      </c>
      <c r="J181" s="451"/>
      <c r="K181" s="454">
        <v>0</v>
      </c>
      <c r="L181" s="451"/>
      <c r="M181" s="454">
        <v>0</v>
      </c>
      <c r="N181" s="451"/>
      <c r="O181" s="454">
        <v>0</v>
      </c>
      <c r="P181" s="451"/>
      <c r="Q181" s="454">
        <v>0</v>
      </c>
      <c r="R181" s="451"/>
      <c r="S181" s="454">
        <v>0</v>
      </c>
      <c r="T181" s="451"/>
      <c r="U181" s="454">
        <v>0</v>
      </c>
      <c r="V181" s="451"/>
      <c r="W181" s="454">
        <v>275</v>
      </c>
      <c r="X181" s="451"/>
      <c r="Y181" s="454">
        <v>0</v>
      </c>
      <c r="Z181" s="451"/>
      <c r="AA181" s="454">
        <v>0</v>
      </c>
      <c r="AB181" s="451"/>
      <c r="AC181" s="454">
        <v>0</v>
      </c>
      <c r="AD181" s="451"/>
      <c r="AE181" s="454">
        <v>0</v>
      </c>
      <c r="AF181" s="451"/>
      <c r="AG181" s="454">
        <v>275</v>
      </c>
    </row>
    <row r="182" spans="1:33" x14ac:dyDescent="0.25">
      <c r="A182" s="449"/>
      <c r="B182" s="449"/>
      <c r="C182" s="449"/>
      <c r="D182" s="449"/>
      <c r="E182" s="449" t="s">
        <v>439</v>
      </c>
      <c r="F182" s="449"/>
      <c r="G182" s="449"/>
      <c r="H182" s="449"/>
      <c r="I182" s="450">
        <v>1326.2</v>
      </c>
      <c r="J182" s="451"/>
      <c r="K182" s="450">
        <v>4883.1000000000004</v>
      </c>
      <c r="L182" s="451"/>
      <c r="M182" s="450">
        <v>10935.03</v>
      </c>
      <c r="N182" s="451"/>
      <c r="O182" s="450">
        <v>11500.4</v>
      </c>
      <c r="P182" s="451"/>
      <c r="Q182" s="450">
        <v>11209.15</v>
      </c>
      <c r="R182" s="451"/>
      <c r="S182" s="450">
        <v>22090.74</v>
      </c>
      <c r="T182" s="451"/>
      <c r="U182" s="450">
        <v>7772.68</v>
      </c>
      <c r="V182" s="451"/>
      <c r="W182" s="450">
        <v>18438.77</v>
      </c>
      <c r="X182" s="451"/>
      <c r="Y182" s="450">
        <v>2721.27</v>
      </c>
      <c r="Z182" s="451"/>
      <c r="AA182" s="450">
        <v>7121.5</v>
      </c>
      <c r="AB182" s="451"/>
      <c r="AC182" s="450">
        <v>5100</v>
      </c>
      <c r="AD182" s="451"/>
      <c r="AE182" s="450">
        <v>918.7</v>
      </c>
      <c r="AF182" s="451"/>
      <c r="AG182" s="450">
        <v>104017.54</v>
      </c>
    </row>
    <row r="183" spans="1:33" ht="15.75" thickBot="1" x14ac:dyDescent="0.3">
      <c r="A183" s="449"/>
      <c r="B183" s="449"/>
      <c r="C183" s="449"/>
      <c r="D183" s="449"/>
      <c r="E183" s="449" t="s">
        <v>440</v>
      </c>
      <c r="F183" s="449"/>
      <c r="G183" s="449"/>
      <c r="H183" s="449"/>
      <c r="I183" s="454">
        <v>0</v>
      </c>
      <c r="J183" s="451"/>
      <c r="K183" s="454">
        <v>0</v>
      </c>
      <c r="L183" s="451"/>
      <c r="M183" s="454">
        <v>33152.75</v>
      </c>
      <c r="N183" s="451"/>
      <c r="O183" s="454">
        <v>46984.75</v>
      </c>
      <c r="P183" s="451"/>
      <c r="Q183" s="454">
        <v>40068.75</v>
      </c>
      <c r="R183" s="451"/>
      <c r="S183" s="454">
        <v>40068.75</v>
      </c>
      <c r="T183" s="451"/>
      <c r="U183" s="454">
        <v>40068.75</v>
      </c>
      <c r="V183" s="451"/>
      <c r="W183" s="454">
        <v>40068.75</v>
      </c>
      <c r="X183" s="451"/>
      <c r="Y183" s="454">
        <v>40068.75</v>
      </c>
      <c r="Z183" s="451"/>
      <c r="AA183" s="454">
        <v>40068.75</v>
      </c>
      <c r="AB183" s="451"/>
      <c r="AC183" s="454">
        <v>40068.75</v>
      </c>
      <c r="AD183" s="451"/>
      <c r="AE183" s="454">
        <v>40068.75</v>
      </c>
      <c r="AF183" s="451"/>
      <c r="AG183" s="454">
        <v>400687.5</v>
      </c>
    </row>
    <row r="184" spans="1:33" x14ac:dyDescent="0.25">
      <c r="A184" s="449"/>
      <c r="B184" s="449"/>
      <c r="C184" s="449"/>
      <c r="D184" s="449" t="s">
        <v>441</v>
      </c>
      <c r="E184" s="449"/>
      <c r="F184" s="449"/>
      <c r="G184" s="449"/>
      <c r="H184" s="449"/>
      <c r="I184" s="450">
        <v>1326.2</v>
      </c>
      <c r="J184" s="451"/>
      <c r="K184" s="450">
        <v>4883.1000000000004</v>
      </c>
      <c r="L184" s="451"/>
      <c r="M184" s="450">
        <v>44087.78</v>
      </c>
      <c r="N184" s="451"/>
      <c r="O184" s="450">
        <v>58485.15</v>
      </c>
      <c r="P184" s="451"/>
      <c r="Q184" s="450">
        <v>51277.9</v>
      </c>
      <c r="R184" s="451"/>
      <c r="S184" s="450">
        <v>62159.49</v>
      </c>
      <c r="T184" s="451"/>
      <c r="U184" s="450">
        <v>47841.43</v>
      </c>
      <c r="V184" s="451"/>
      <c r="W184" s="450">
        <v>58507.519999999997</v>
      </c>
      <c r="X184" s="451"/>
      <c r="Y184" s="450">
        <v>42790.02</v>
      </c>
      <c r="Z184" s="451"/>
      <c r="AA184" s="450">
        <v>-10309.75</v>
      </c>
      <c r="AB184" s="451"/>
      <c r="AC184" s="450">
        <v>6835.75</v>
      </c>
      <c r="AD184" s="451"/>
      <c r="AE184" s="450">
        <v>21820.45</v>
      </c>
      <c r="AF184" s="451"/>
      <c r="AG184" s="450">
        <v>389705.04</v>
      </c>
    </row>
    <row r="185" spans="1:33" x14ac:dyDescent="0.25">
      <c r="A185" s="449"/>
      <c r="B185" s="449"/>
      <c r="C185" s="449"/>
      <c r="D185" s="449" t="s">
        <v>237</v>
      </c>
      <c r="E185" s="449"/>
      <c r="F185" s="449"/>
      <c r="G185" s="449"/>
      <c r="H185" s="449"/>
      <c r="I185" s="450"/>
      <c r="J185" s="451"/>
      <c r="K185" s="450"/>
      <c r="L185" s="451"/>
      <c r="M185" s="450"/>
      <c r="N185" s="451"/>
      <c r="O185" s="450"/>
      <c r="P185" s="451"/>
      <c r="Q185" s="450"/>
      <c r="R185" s="451"/>
      <c r="S185" s="450"/>
      <c r="T185" s="451"/>
      <c r="U185" s="450"/>
      <c r="V185" s="451"/>
      <c r="W185" s="450"/>
      <c r="X185" s="451"/>
      <c r="Y185" s="450"/>
      <c r="Z185" s="451"/>
      <c r="AA185" s="450"/>
      <c r="AB185" s="451"/>
      <c r="AC185" s="450"/>
      <c r="AD185" s="451"/>
      <c r="AE185" s="450"/>
      <c r="AF185" s="451"/>
      <c r="AG185" s="450"/>
    </row>
    <row r="186" spans="1:33" x14ac:dyDescent="0.25">
      <c r="A186" s="449"/>
      <c r="B186" s="449"/>
      <c r="C186" s="449"/>
      <c r="D186" s="449"/>
      <c r="E186" s="449" t="s">
        <v>442</v>
      </c>
      <c r="F186" s="449"/>
      <c r="G186" s="449"/>
      <c r="H186" s="449"/>
      <c r="I186" s="450">
        <v>0</v>
      </c>
      <c r="J186" s="451"/>
      <c r="K186" s="450">
        <v>0</v>
      </c>
      <c r="L186" s="451"/>
      <c r="M186" s="450">
        <v>0</v>
      </c>
      <c r="N186" s="451"/>
      <c r="O186" s="450">
        <v>0</v>
      </c>
      <c r="P186" s="451"/>
      <c r="Q186" s="450">
        <v>1236.3599999999999</v>
      </c>
      <c r="R186" s="451"/>
      <c r="S186" s="450">
        <v>0</v>
      </c>
      <c r="T186" s="451"/>
      <c r="U186" s="450">
        <v>549.24</v>
      </c>
      <c r="V186" s="451"/>
      <c r="W186" s="450">
        <v>0</v>
      </c>
      <c r="X186" s="451"/>
      <c r="Y186" s="450">
        <v>0</v>
      </c>
      <c r="Z186" s="451"/>
      <c r="AA186" s="450">
        <v>0</v>
      </c>
      <c r="AB186" s="451"/>
      <c r="AC186" s="450">
        <v>1364.6</v>
      </c>
      <c r="AD186" s="451"/>
      <c r="AE186" s="450">
        <v>0</v>
      </c>
      <c r="AF186" s="451"/>
      <c r="AG186" s="450">
        <v>3150.2</v>
      </c>
    </row>
    <row r="187" spans="1:33" x14ac:dyDescent="0.25">
      <c r="A187" s="449"/>
      <c r="B187" s="449"/>
      <c r="C187" s="449"/>
      <c r="D187" s="449"/>
      <c r="E187" s="449" t="s">
        <v>443</v>
      </c>
      <c r="F187" s="449"/>
      <c r="G187" s="449"/>
      <c r="H187" s="449"/>
      <c r="I187" s="450">
        <v>0</v>
      </c>
      <c r="J187" s="451"/>
      <c r="K187" s="450">
        <v>0</v>
      </c>
      <c r="L187" s="451"/>
      <c r="M187" s="450">
        <v>11610</v>
      </c>
      <c r="N187" s="451"/>
      <c r="O187" s="450">
        <v>11916.28</v>
      </c>
      <c r="P187" s="451"/>
      <c r="Q187" s="450">
        <v>15633.4</v>
      </c>
      <c r="R187" s="451"/>
      <c r="S187" s="450">
        <v>3433.4</v>
      </c>
      <c r="T187" s="451"/>
      <c r="U187" s="450">
        <v>4002.2</v>
      </c>
      <c r="V187" s="451"/>
      <c r="W187" s="450">
        <v>-4392</v>
      </c>
      <c r="X187" s="451"/>
      <c r="Y187" s="450">
        <v>0</v>
      </c>
      <c r="Z187" s="451"/>
      <c r="AA187" s="450">
        <v>300</v>
      </c>
      <c r="AB187" s="451"/>
      <c r="AC187" s="450">
        <v>0</v>
      </c>
      <c r="AD187" s="451"/>
      <c r="AE187" s="450">
        <v>0</v>
      </c>
      <c r="AF187" s="451"/>
      <c r="AG187" s="450">
        <v>42503.28</v>
      </c>
    </row>
    <row r="188" spans="1:33" x14ac:dyDescent="0.25">
      <c r="A188" s="449"/>
      <c r="B188" s="449"/>
      <c r="C188" s="449"/>
      <c r="D188" s="449"/>
      <c r="E188" s="449" t="s">
        <v>444</v>
      </c>
      <c r="F188" s="449"/>
      <c r="G188" s="449"/>
      <c r="H188" s="449"/>
      <c r="I188" s="450">
        <v>0</v>
      </c>
      <c r="J188" s="451"/>
      <c r="K188" s="450">
        <v>0</v>
      </c>
      <c r="L188" s="451"/>
      <c r="M188" s="450">
        <v>0</v>
      </c>
      <c r="N188" s="451"/>
      <c r="O188" s="450">
        <v>1800</v>
      </c>
      <c r="P188" s="451"/>
      <c r="Q188" s="450">
        <v>600</v>
      </c>
      <c r="R188" s="451"/>
      <c r="S188" s="450">
        <v>11121</v>
      </c>
      <c r="T188" s="451"/>
      <c r="U188" s="450">
        <v>600</v>
      </c>
      <c r="V188" s="451"/>
      <c r="W188" s="450">
        <v>0</v>
      </c>
      <c r="X188" s="451"/>
      <c r="Y188" s="450">
        <v>0</v>
      </c>
      <c r="Z188" s="451"/>
      <c r="AA188" s="450">
        <v>300</v>
      </c>
      <c r="AB188" s="451"/>
      <c r="AC188" s="450">
        <v>0</v>
      </c>
      <c r="AD188" s="451"/>
      <c r="AE188" s="450">
        <v>0</v>
      </c>
      <c r="AF188" s="451"/>
      <c r="AG188" s="450">
        <v>14421</v>
      </c>
    </row>
    <row r="189" spans="1:33" x14ac:dyDescent="0.25">
      <c r="A189" s="449"/>
      <c r="B189" s="449"/>
      <c r="C189" s="449"/>
      <c r="D189" s="449"/>
      <c r="E189" s="449" t="s">
        <v>445</v>
      </c>
      <c r="F189" s="449"/>
      <c r="G189" s="449"/>
      <c r="H189" s="449"/>
      <c r="I189" s="450">
        <v>0</v>
      </c>
      <c r="J189" s="451"/>
      <c r="K189" s="450">
        <v>0</v>
      </c>
      <c r="L189" s="451"/>
      <c r="M189" s="450">
        <v>12240</v>
      </c>
      <c r="N189" s="451"/>
      <c r="O189" s="450">
        <v>12240</v>
      </c>
      <c r="P189" s="451"/>
      <c r="Q189" s="450">
        <v>12240</v>
      </c>
      <c r="R189" s="451"/>
      <c r="S189" s="450">
        <v>12240</v>
      </c>
      <c r="T189" s="451"/>
      <c r="U189" s="450">
        <v>12240</v>
      </c>
      <c r="V189" s="451"/>
      <c r="W189" s="450">
        <v>12240</v>
      </c>
      <c r="X189" s="451"/>
      <c r="Y189" s="450">
        <v>12580</v>
      </c>
      <c r="Z189" s="451"/>
      <c r="AA189" s="450">
        <v>17340</v>
      </c>
      <c r="AB189" s="451"/>
      <c r="AC189" s="450">
        <v>1530</v>
      </c>
      <c r="AD189" s="451"/>
      <c r="AE189" s="450">
        <v>7650</v>
      </c>
      <c r="AF189" s="451"/>
      <c r="AG189" s="450">
        <v>112540</v>
      </c>
    </row>
    <row r="190" spans="1:33" x14ac:dyDescent="0.25">
      <c r="A190" s="449"/>
      <c r="B190" s="449"/>
      <c r="C190" s="449"/>
      <c r="D190" s="449"/>
      <c r="E190" s="449" t="s">
        <v>446</v>
      </c>
      <c r="F190" s="449"/>
      <c r="G190" s="449"/>
      <c r="H190" s="449"/>
      <c r="I190" s="450">
        <v>0</v>
      </c>
      <c r="J190" s="451"/>
      <c r="K190" s="450">
        <v>0</v>
      </c>
      <c r="L190" s="451"/>
      <c r="M190" s="450">
        <v>0</v>
      </c>
      <c r="N190" s="451"/>
      <c r="O190" s="450">
        <v>0</v>
      </c>
      <c r="P190" s="451"/>
      <c r="Q190" s="450">
        <v>0</v>
      </c>
      <c r="R190" s="451"/>
      <c r="S190" s="450">
        <v>0</v>
      </c>
      <c r="T190" s="451"/>
      <c r="U190" s="450">
        <v>0</v>
      </c>
      <c r="V190" s="451"/>
      <c r="W190" s="450">
        <v>0</v>
      </c>
      <c r="X190" s="451"/>
      <c r="Y190" s="450">
        <v>999</v>
      </c>
      <c r="Z190" s="451"/>
      <c r="AA190" s="450">
        <v>0</v>
      </c>
      <c r="AB190" s="451"/>
      <c r="AC190" s="450">
        <v>0</v>
      </c>
      <c r="AD190" s="451"/>
      <c r="AE190" s="450">
        <v>0</v>
      </c>
      <c r="AF190" s="451"/>
      <c r="AG190" s="450">
        <v>999</v>
      </c>
    </row>
    <row r="191" spans="1:33" ht="15.75" thickBot="1" x14ac:dyDescent="0.3">
      <c r="A191" s="449"/>
      <c r="B191" s="449"/>
      <c r="C191" s="449"/>
      <c r="D191" s="449"/>
      <c r="E191" s="449" t="s">
        <v>447</v>
      </c>
      <c r="F191" s="449"/>
      <c r="G191" s="449"/>
      <c r="H191" s="449"/>
      <c r="I191" s="454">
        <v>0</v>
      </c>
      <c r="J191" s="451"/>
      <c r="K191" s="454">
        <v>0</v>
      </c>
      <c r="L191" s="451"/>
      <c r="M191" s="454">
        <v>0</v>
      </c>
      <c r="N191" s="451"/>
      <c r="O191" s="454">
        <v>0</v>
      </c>
      <c r="P191" s="451"/>
      <c r="Q191" s="454">
        <v>0</v>
      </c>
      <c r="R191" s="451"/>
      <c r="S191" s="454">
        <v>0</v>
      </c>
      <c r="T191" s="451"/>
      <c r="U191" s="454">
        <v>0</v>
      </c>
      <c r="V191" s="451"/>
      <c r="W191" s="454">
        <v>0</v>
      </c>
      <c r="X191" s="451"/>
      <c r="Y191" s="454">
        <v>0</v>
      </c>
      <c r="Z191" s="451"/>
      <c r="AA191" s="454">
        <v>0</v>
      </c>
      <c r="AB191" s="451"/>
      <c r="AC191" s="454">
        <v>0</v>
      </c>
      <c r="AD191" s="451"/>
      <c r="AE191" s="454">
        <v>466200</v>
      </c>
      <c r="AF191" s="451"/>
      <c r="AG191" s="454">
        <v>466200</v>
      </c>
    </row>
    <row r="192" spans="1:33" x14ac:dyDescent="0.25">
      <c r="A192" s="449"/>
      <c r="B192" s="449"/>
      <c r="C192" s="449"/>
      <c r="D192" s="449" t="s">
        <v>448</v>
      </c>
      <c r="E192" s="449"/>
      <c r="F192" s="449"/>
      <c r="G192" s="449"/>
      <c r="H192" s="449"/>
      <c r="I192" s="450">
        <v>0</v>
      </c>
      <c r="J192" s="451"/>
      <c r="K192" s="450">
        <v>0</v>
      </c>
      <c r="L192" s="451"/>
      <c r="M192" s="450">
        <v>23850</v>
      </c>
      <c r="N192" s="451"/>
      <c r="O192" s="450">
        <v>25956.28</v>
      </c>
      <c r="P192" s="451"/>
      <c r="Q192" s="450">
        <v>29709.759999999998</v>
      </c>
      <c r="R192" s="451"/>
      <c r="S192" s="450">
        <v>26794.400000000001</v>
      </c>
      <c r="T192" s="451"/>
      <c r="U192" s="450">
        <v>17391.439999999999</v>
      </c>
      <c r="V192" s="451"/>
      <c r="W192" s="450">
        <v>7848</v>
      </c>
      <c r="X192" s="451"/>
      <c r="Y192" s="450">
        <v>13579</v>
      </c>
      <c r="Z192" s="451"/>
      <c r="AA192" s="450">
        <v>17940</v>
      </c>
      <c r="AB192" s="451"/>
      <c r="AC192" s="450">
        <v>2894.6</v>
      </c>
      <c r="AD192" s="451"/>
      <c r="AE192" s="450">
        <v>473850</v>
      </c>
      <c r="AF192" s="451"/>
      <c r="AG192" s="450">
        <v>639813.48</v>
      </c>
    </row>
    <row r="193" spans="1:33" x14ac:dyDescent="0.25">
      <c r="A193" s="449"/>
      <c r="B193" s="449"/>
      <c r="C193" s="449"/>
      <c r="D193" s="449" t="s">
        <v>238</v>
      </c>
      <c r="E193" s="449"/>
      <c r="F193" s="449"/>
      <c r="G193" s="449"/>
      <c r="H193" s="449"/>
      <c r="I193" s="450"/>
      <c r="J193" s="451"/>
      <c r="K193" s="450"/>
      <c r="L193" s="451"/>
      <c r="M193" s="450"/>
      <c r="N193" s="451"/>
      <c r="O193" s="450"/>
      <c r="P193" s="451"/>
      <c r="Q193" s="450"/>
      <c r="R193" s="451"/>
      <c r="S193" s="450"/>
      <c r="T193" s="451"/>
      <c r="U193" s="450"/>
      <c r="V193" s="451"/>
      <c r="W193" s="450"/>
      <c r="X193" s="451"/>
      <c r="Y193" s="450"/>
      <c r="Z193" s="451"/>
      <c r="AA193" s="450"/>
      <c r="AB193" s="451"/>
      <c r="AC193" s="450"/>
      <c r="AD193" s="451"/>
      <c r="AE193" s="450"/>
      <c r="AF193" s="451"/>
      <c r="AG193" s="450"/>
    </row>
    <row r="194" spans="1:33" x14ac:dyDescent="0.25">
      <c r="A194" s="449"/>
      <c r="B194" s="449"/>
      <c r="C194" s="449"/>
      <c r="D194" s="449"/>
      <c r="E194" s="449" t="s">
        <v>449</v>
      </c>
      <c r="F194" s="449"/>
      <c r="G194" s="449"/>
      <c r="H194" s="449"/>
      <c r="I194" s="450"/>
      <c r="J194" s="451"/>
      <c r="K194" s="450"/>
      <c r="L194" s="451"/>
      <c r="M194" s="450"/>
      <c r="N194" s="451"/>
      <c r="O194" s="450"/>
      <c r="P194" s="451"/>
      <c r="Q194" s="450"/>
      <c r="R194" s="451"/>
      <c r="S194" s="450"/>
      <c r="T194" s="451"/>
      <c r="U194" s="450"/>
      <c r="V194" s="451"/>
      <c r="W194" s="450"/>
      <c r="X194" s="451"/>
      <c r="Y194" s="450"/>
      <c r="Z194" s="451"/>
      <c r="AA194" s="450"/>
      <c r="AB194" s="451"/>
      <c r="AC194" s="450"/>
      <c r="AD194" s="451"/>
      <c r="AE194" s="450"/>
      <c r="AF194" s="451"/>
      <c r="AG194" s="450"/>
    </row>
    <row r="195" spans="1:33" x14ac:dyDescent="0.25">
      <c r="A195" s="449"/>
      <c r="B195" s="449"/>
      <c r="C195" s="449"/>
      <c r="D195" s="449"/>
      <c r="E195" s="449"/>
      <c r="F195" s="449" t="s">
        <v>450</v>
      </c>
      <c r="G195" s="449"/>
      <c r="H195" s="449"/>
      <c r="I195" s="450">
        <v>78000</v>
      </c>
      <c r="J195" s="451"/>
      <c r="K195" s="450">
        <v>78000</v>
      </c>
      <c r="L195" s="451"/>
      <c r="M195" s="450">
        <v>78000</v>
      </c>
      <c r="N195" s="451"/>
      <c r="O195" s="450">
        <v>78000</v>
      </c>
      <c r="P195" s="451"/>
      <c r="Q195" s="450">
        <v>78000</v>
      </c>
      <c r="R195" s="451"/>
      <c r="S195" s="450">
        <v>78000</v>
      </c>
      <c r="T195" s="451"/>
      <c r="U195" s="450">
        <v>78000</v>
      </c>
      <c r="V195" s="451"/>
      <c r="W195" s="450">
        <v>78000</v>
      </c>
      <c r="X195" s="451"/>
      <c r="Y195" s="450">
        <v>78000</v>
      </c>
      <c r="Z195" s="451"/>
      <c r="AA195" s="450">
        <v>78000</v>
      </c>
      <c r="AB195" s="451"/>
      <c r="AC195" s="450">
        <v>78000</v>
      </c>
      <c r="AD195" s="451"/>
      <c r="AE195" s="450">
        <v>78000</v>
      </c>
      <c r="AF195" s="451"/>
      <c r="AG195" s="450">
        <v>936000</v>
      </c>
    </row>
    <row r="196" spans="1:33" ht="15.75" thickBot="1" x14ac:dyDescent="0.3">
      <c r="A196" s="449"/>
      <c r="B196" s="449"/>
      <c r="C196" s="449"/>
      <c r="D196" s="449"/>
      <c r="E196" s="449"/>
      <c r="F196" s="449" t="s">
        <v>451</v>
      </c>
      <c r="G196" s="449"/>
      <c r="H196" s="449"/>
      <c r="I196" s="454">
        <v>25319.73</v>
      </c>
      <c r="J196" s="451"/>
      <c r="K196" s="454">
        <v>25319.73</v>
      </c>
      <c r="L196" s="451"/>
      <c r="M196" s="454">
        <v>25319.73</v>
      </c>
      <c r="N196" s="451"/>
      <c r="O196" s="454">
        <v>25319.73</v>
      </c>
      <c r="P196" s="451"/>
      <c r="Q196" s="454">
        <v>25319.73</v>
      </c>
      <c r="R196" s="451"/>
      <c r="S196" s="454">
        <v>25319.73</v>
      </c>
      <c r="T196" s="451"/>
      <c r="U196" s="454">
        <v>25319.73</v>
      </c>
      <c r="V196" s="451"/>
      <c r="W196" s="454">
        <v>25319.73</v>
      </c>
      <c r="X196" s="451"/>
      <c r="Y196" s="454">
        <v>19674.25</v>
      </c>
      <c r="Z196" s="451"/>
      <c r="AA196" s="454">
        <v>25319.73</v>
      </c>
      <c r="AB196" s="451"/>
      <c r="AC196" s="454">
        <v>25319.73</v>
      </c>
      <c r="AD196" s="451"/>
      <c r="AE196" s="454">
        <v>25319.73</v>
      </c>
      <c r="AF196" s="451"/>
      <c r="AG196" s="454">
        <v>298191.28000000003</v>
      </c>
    </row>
    <row r="197" spans="1:33" x14ac:dyDescent="0.25">
      <c r="A197" s="449"/>
      <c r="B197" s="449"/>
      <c r="C197" s="449"/>
      <c r="D197" s="449"/>
      <c r="E197" s="449" t="s">
        <v>452</v>
      </c>
      <c r="F197" s="449"/>
      <c r="G197" s="449"/>
      <c r="H197" s="449"/>
      <c r="I197" s="450">
        <v>103319.73</v>
      </c>
      <c r="J197" s="451"/>
      <c r="K197" s="450">
        <v>103319.73</v>
      </c>
      <c r="L197" s="451"/>
      <c r="M197" s="450">
        <v>103319.73</v>
      </c>
      <c r="N197" s="451"/>
      <c r="O197" s="450">
        <v>103319.73</v>
      </c>
      <c r="P197" s="451"/>
      <c r="Q197" s="450">
        <v>103319.73</v>
      </c>
      <c r="R197" s="451"/>
      <c r="S197" s="450">
        <v>103319.73</v>
      </c>
      <c r="T197" s="451"/>
      <c r="U197" s="450">
        <v>103319.73</v>
      </c>
      <c r="V197" s="451"/>
      <c r="W197" s="450">
        <v>103319.73</v>
      </c>
      <c r="X197" s="451"/>
      <c r="Y197" s="450">
        <v>97674.25</v>
      </c>
      <c r="Z197" s="451"/>
      <c r="AA197" s="450">
        <v>103319.73</v>
      </c>
      <c r="AB197" s="451"/>
      <c r="AC197" s="450">
        <v>103319.73</v>
      </c>
      <c r="AD197" s="451"/>
      <c r="AE197" s="450">
        <v>103319.73</v>
      </c>
      <c r="AF197" s="451"/>
      <c r="AG197" s="450">
        <v>1234191.28</v>
      </c>
    </row>
    <row r="198" spans="1:33" ht="15.75" thickBot="1" x14ac:dyDescent="0.3">
      <c r="A198" s="449"/>
      <c r="B198" s="449"/>
      <c r="C198" s="449"/>
      <c r="D198" s="449"/>
      <c r="E198" s="449" t="s">
        <v>453</v>
      </c>
      <c r="F198" s="449"/>
      <c r="G198" s="449"/>
      <c r="H198" s="449"/>
      <c r="I198" s="454">
        <v>5000</v>
      </c>
      <c r="J198" s="451"/>
      <c r="K198" s="454">
        <v>4999.1499999999996</v>
      </c>
      <c r="L198" s="451"/>
      <c r="M198" s="454">
        <v>5000</v>
      </c>
      <c r="N198" s="451"/>
      <c r="O198" s="454">
        <v>5000</v>
      </c>
      <c r="P198" s="451"/>
      <c r="Q198" s="454">
        <v>5000</v>
      </c>
      <c r="R198" s="451"/>
      <c r="S198" s="454">
        <v>5000</v>
      </c>
      <c r="T198" s="451"/>
      <c r="U198" s="454">
        <v>5000</v>
      </c>
      <c r="V198" s="451"/>
      <c r="W198" s="454">
        <v>5000</v>
      </c>
      <c r="X198" s="451"/>
      <c r="Y198" s="454">
        <v>89922.27</v>
      </c>
      <c r="Z198" s="451"/>
      <c r="AA198" s="454">
        <v>5000</v>
      </c>
      <c r="AB198" s="451"/>
      <c r="AC198" s="454">
        <v>5000</v>
      </c>
      <c r="AD198" s="451"/>
      <c r="AE198" s="454">
        <v>5000</v>
      </c>
      <c r="AF198" s="451"/>
      <c r="AG198" s="454">
        <v>144921.42000000001</v>
      </c>
    </row>
    <row r="199" spans="1:33" x14ac:dyDescent="0.25">
      <c r="A199" s="449"/>
      <c r="B199" s="449"/>
      <c r="C199" s="449"/>
      <c r="D199" s="449" t="s">
        <v>454</v>
      </c>
      <c r="E199" s="449"/>
      <c r="F199" s="449"/>
      <c r="G199" s="449"/>
      <c r="H199" s="449"/>
      <c r="I199" s="450">
        <v>108319.73</v>
      </c>
      <c r="J199" s="451"/>
      <c r="K199" s="450">
        <v>108318.88</v>
      </c>
      <c r="L199" s="451"/>
      <c r="M199" s="450">
        <v>108319.73</v>
      </c>
      <c r="N199" s="451"/>
      <c r="O199" s="450">
        <v>108319.73</v>
      </c>
      <c r="P199" s="451"/>
      <c r="Q199" s="450">
        <v>108319.73</v>
      </c>
      <c r="R199" s="451"/>
      <c r="S199" s="450">
        <v>108319.73</v>
      </c>
      <c r="T199" s="451"/>
      <c r="U199" s="450">
        <v>108319.73</v>
      </c>
      <c r="V199" s="451"/>
      <c r="W199" s="450">
        <v>108319.73</v>
      </c>
      <c r="X199" s="451"/>
      <c r="Y199" s="450">
        <v>187596.52</v>
      </c>
      <c r="Z199" s="451"/>
      <c r="AA199" s="450">
        <v>108319.73</v>
      </c>
      <c r="AB199" s="451"/>
      <c r="AC199" s="450">
        <v>108319.73</v>
      </c>
      <c r="AD199" s="451"/>
      <c r="AE199" s="450">
        <v>108319.73</v>
      </c>
      <c r="AF199" s="451"/>
      <c r="AG199" s="450">
        <v>1379112.7</v>
      </c>
    </row>
    <row r="200" spans="1:33" x14ac:dyDescent="0.25">
      <c r="A200" s="449"/>
      <c r="B200" s="449"/>
      <c r="C200" s="449"/>
      <c r="D200" s="449" t="s">
        <v>239</v>
      </c>
      <c r="E200" s="449"/>
      <c r="F200" s="449"/>
      <c r="G200" s="449"/>
      <c r="H200" s="449"/>
      <c r="I200" s="450"/>
      <c r="J200" s="451"/>
      <c r="K200" s="450"/>
      <c r="L200" s="451"/>
      <c r="M200" s="450"/>
      <c r="N200" s="451"/>
      <c r="O200" s="450"/>
      <c r="P200" s="451"/>
      <c r="Q200" s="450"/>
      <c r="R200" s="451"/>
      <c r="S200" s="450"/>
      <c r="T200" s="451"/>
      <c r="U200" s="450"/>
      <c r="V200" s="451"/>
      <c r="W200" s="450"/>
      <c r="X200" s="451"/>
      <c r="Y200" s="450"/>
      <c r="Z200" s="451"/>
      <c r="AA200" s="450"/>
      <c r="AB200" s="451"/>
      <c r="AC200" s="450"/>
      <c r="AD200" s="451"/>
      <c r="AE200" s="450"/>
      <c r="AF200" s="451"/>
      <c r="AG200" s="450"/>
    </row>
    <row r="201" spans="1:33" x14ac:dyDescent="0.25">
      <c r="A201" s="449"/>
      <c r="B201" s="449"/>
      <c r="C201" s="449"/>
      <c r="D201" s="449"/>
      <c r="E201" s="449" t="s">
        <v>455</v>
      </c>
      <c r="F201" s="449"/>
      <c r="G201" s="449"/>
      <c r="H201" s="449"/>
      <c r="I201" s="450">
        <v>13656</v>
      </c>
      <c r="J201" s="451"/>
      <c r="K201" s="450">
        <v>13841</v>
      </c>
      <c r="L201" s="451"/>
      <c r="M201" s="450">
        <v>13841</v>
      </c>
      <c r="N201" s="451"/>
      <c r="O201" s="450">
        <v>13656</v>
      </c>
      <c r="P201" s="451"/>
      <c r="Q201" s="450">
        <v>13656</v>
      </c>
      <c r="R201" s="451"/>
      <c r="S201" s="450">
        <v>13656</v>
      </c>
      <c r="T201" s="451"/>
      <c r="U201" s="450">
        <v>13656</v>
      </c>
      <c r="V201" s="451"/>
      <c r="W201" s="450">
        <v>13656</v>
      </c>
      <c r="X201" s="451"/>
      <c r="Y201" s="450">
        <v>13021.25</v>
      </c>
      <c r="Z201" s="451"/>
      <c r="AA201" s="450">
        <v>0</v>
      </c>
      <c r="AB201" s="451"/>
      <c r="AC201" s="450">
        <v>0</v>
      </c>
      <c r="AD201" s="451"/>
      <c r="AE201" s="450">
        <v>551.4</v>
      </c>
      <c r="AF201" s="451"/>
      <c r="AG201" s="450">
        <v>123190.65</v>
      </c>
    </row>
    <row r="202" spans="1:33" x14ac:dyDescent="0.25">
      <c r="A202" s="449"/>
      <c r="B202" s="449"/>
      <c r="C202" s="449"/>
      <c r="D202" s="449"/>
      <c r="E202" s="449" t="s">
        <v>456</v>
      </c>
      <c r="F202" s="449"/>
      <c r="G202" s="449"/>
      <c r="H202" s="449"/>
      <c r="I202" s="450">
        <v>2738.44</v>
      </c>
      <c r="J202" s="451"/>
      <c r="K202" s="450">
        <v>1344.3</v>
      </c>
      <c r="L202" s="451"/>
      <c r="M202" s="450">
        <v>1534.09</v>
      </c>
      <c r="N202" s="451"/>
      <c r="O202" s="450">
        <v>478.19</v>
      </c>
      <c r="P202" s="451"/>
      <c r="Q202" s="450">
        <v>3247.86</v>
      </c>
      <c r="R202" s="451"/>
      <c r="S202" s="450">
        <v>1625.27</v>
      </c>
      <c r="T202" s="451"/>
      <c r="U202" s="450">
        <v>1622.59</v>
      </c>
      <c r="V202" s="451"/>
      <c r="W202" s="450">
        <v>1827.47</v>
      </c>
      <c r="X202" s="451"/>
      <c r="Y202" s="450">
        <v>1591.45</v>
      </c>
      <c r="Z202" s="451"/>
      <c r="AA202" s="450">
        <v>1559.53</v>
      </c>
      <c r="AB202" s="451"/>
      <c r="AC202" s="450">
        <v>217.79</v>
      </c>
      <c r="AD202" s="451"/>
      <c r="AE202" s="450">
        <v>33.229999999999997</v>
      </c>
      <c r="AF202" s="451"/>
      <c r="AG202" s="450">
        <v>17820.21</v>
      </c>
    </row>
    <row r="203" spans="1:33" x14ac:dyDescent="0.25">
      <c r="A203" s="449"/>
      <c r="B203" s="449"/>
      <c r="C203" s="449"/>
      <c r="D203" s="449"/>
      <c r="E203" s="449" t="s">
        <v>457</v>
      </c>
      <c r="F203" s="449"/>
      <c r="G203" s="449"/>
      <c r="H203" s="449"/>
      <c r="I203" s="450">
        <v>-111</v>
      </c>
      <c r="J203" s="451"/>
      <c r="K203" s="450">
        <v>4701.8999999999996</v>
      </c>
      <c r="L203" s="451"/>
      <c r="M203" s="450">
        <v>3488.07</v>
      </c>
      <c r="N203" s="451"/>
      <c r="O203" s="450">
        <v>0</v>
      </c>
      <c r="P203" s="451"/>
      <c r="Q203" s="450">
        <v>1733.01</v>
      </c>
      <c r="R203" s="451"/>
      <c r="S203" s="450">
        <v>0</v>
      </c>
      <c r="T203" s="451"/>
      <c r="U203" s="450">
        <v>1207</v>
      </c>
      <c r="V203" s="451"/>
      <c r="W203" s="450">
        <v>2843.58</v>
      </c>
      <c r="X203" s="451"/>
      <c r="Y203" s="450">
        <v>4931.26</v>
      </c>
      <c r="Z203" s="451"/>
      <c r="AA203" s="450">
        <v>0</v>
      </c>
      <c r="AB203" s="451"/>
      <c r="AC203" s="450">
        <v>0</v>
      </c>
      <c r="AD203" s="451"/>
      <c r="AE203" s="450">
        <v>129.99</v>
      </c>
      <c r="AF203" s="451"/>
      <c r="AG203" s="450">
        <v>18923.810000000001</v>
      </c>
    </row>
    <row r="204" spans="1:33" x14ac:dyDescent="0.25">
      <c r="A204" s="449"/>
      <c r="B204" s="449"/>
      <c r="C204" s="449"/>
      <c r="D204" s="449"/>
      <c r="E204" s="449" t="s">
        <v>458</v>
      </c>
      <c r="F204" s="449"/>
      <c r="G204" s="449"/>
      <c r="H204" s="449"/>
      <c r="I204" s="450">
        <v>201</v>
      </c>
      <c r="J204" s="451"/>
      <c r="K204" s="450">
        <v>201</v>
      </c>
      <c r="L204" s="451"/>
      <c r="M204" s="450">
        <v>201</v>
      </c>
      <c r="N204" s="451"/>
      <c r="O204" s="450">
        <v>201</v>
      </c>
      <c r="P204" s="451"/>
      <c r="Q204" s="450">
        <v>201</v>
      </c>
      <c r="R204" s="451"/>
      <c r="S204" s="450">
        <v>201</v>
      </c>
      <c r="T204" s="451"/>
      <c r="U204" s="450">
        <v>201</v>
      </c>
      <c r="V204" s="451"/>
      <c r="W204" s="450">
        <v>201</v>
      </c>
      <c r="X204" s="451"/>
      <c r="Y204" s="450">
        <v>241</v>
      </c>
      <c r="Z204" s="451"/>
      <c r="AA204" s="450">
        <v>241</v>
      </c>
      <c r="AB204" s="451"/>
      <c r="AC204" s="450">
        <v>241</v>
      </c>
      <c r="AD204" s="451"/>
      <c r="AE204" s="450">
        <v>241</v>
      </c>
      <c r="AF204" s="451"/>
      <c r="AG204" s="450">
        <v>2572</v>
      </c>
    </row>
    <row r="205" spans="1:33" x14ac:dyDescent="0.25">
      <c r="A205" s="449"/>
      <c r="B205" s="449"/>
      <c r="C205" s="449"/>
      <c r="D205" s="449"/>
      <c r="E205" s="449" t="s">
        <v>459</v>
      </c>
      <c r="F205" s="449"/>
      <c r="G205" s="449"/>
      <c r="H205" s="449"/>
      <c r="I205" s="450">
        <v>16161.16</v>
      </c>
      <c r="J205" s="451"/>
      <c r="K205" s="450">
        <v>4702.0600000000004</v>
      </c>
      <c r="L205" s="451"/>
      <c r="M205" s="450">
        <v>2396.56</v>
      </c>
      <c r="N205" s="451"/>
      <c r="O205" s="450">
        <v>5025.2700000000004</v>
      </c>
      <c r="P205" s="451"/>
      <c r="Q205" s="450">
        <v>1194.8699999999999</v>
      </c>
      <c r="R205" s="451"/>
      <c r="S205" s="450">
        <v>1108.58</v>
      </c>
      <c r="T205" s="451"/>
      <c r="U205" s="450">
        <v>622.89</v>
      </c>
      <c r="V205" s="451"/>
      <c r="W205" s="450">
        <v>1368.06</v>
      </c>
      <c r="X205" s="451"/>
      <c r="Y205" s="450">
        <v>1182.19</v>
      </c>
      <c r="Z205" s="451"/>
      <c r="AA205" s="450">
        <v>419.06</v>
      </c>
      <c r="AB205" s="451"/>
      <c r="AC205" s="450">
        <v>1402.81</v>
      </c>
      <c r="AD205" s="451"/>
      <c r="AE205" s="450">
        <v>447.86</v>
      </c>
      <c r="AF205" s="451"/>
      <c r="AG205" s="450">
        <v>36031.370000000003</v>
      </c>
    </row>
    <row r="206" spans="1:33" x14ac:dyDescent="0.25">
      <c r="A206" s="449"/>
      <c r="B206" s="449"/>
      <c r="C206" s="449"/>
      <c r="D206" s="449"/>
      <c r="E206" s="449" t="s">
        <v>460</v>
      </c>
      <c r="F206" s="449"/>
      <c r="G206" s="449"/>
      <c r="H206" s="449"/>
      <c r="I206" s="450">
        <v>0</v>
      </c>
      <c r="J206" s="451"/>
      <c r="K206" s="450">
        <v>0</v>
      </c>
      <c r="L206" s="451"/>
      <c r="M206" s="450">
        <v>0</v>
      </c>
      <c r="N206" s="451"/>
      <c r="O206" s="450">
        <v>0</v>
      </c>
      <c r="P206" s="451"/>
      <c r="Q206" s="450">
        <v>0</v>
      </c>
      <c r="R206" s="451"/>
      <c r="S206" s="450">
        <v>6477.5</v>
      </c>
      <c r="T206" s="451"/>
      <c r="U206" s="450">
        <v>2172.5</v>
      </c>
      <c r="V206" s="451"/>
      <c r="W206" s="450">
        <v>537.5</v>
      </c>
      <c r="X206" s="451"/>
      <c r="Y206" s="450">
        <v>1010</v>
      </c>
      <c r="Z206" s="451"/>
      <c r="AA206" s="450">
        <v>0</v>
      </c>
      <c r="AB206" s="451"/>
      <c r="AC206" s="450">
        <v>0</v>
      </c>
      <c r="AD206" s="451"/>
      <c r="AE206" s="450">
        <v>0</v>
      </c>
      <c r="AF206" s="451"/>
      <c r="AG206" s="450">
        <v>10197.5</v>
      </c>
    </row>
    <row r="207" spans="1:33" x14ac:dyDescent="0.25">
      <c r="A207" s="449"/>
      <c r="B207" s="449"/>
      <c r="C207" s="449"/>
      <c r="D207" s="449"/>
      <c r="E207" s="449" t="s">
        <v>461</v>
      </c>
      <c r="F207" s="449"/>
      <c r="G207" s="449"/>
      <c r="H207" s="449"/>
      <c r="I207" s="450">
        <v>4793.53</v>
      </c>
      <c r="J207" s="451"/>
      <c r="K207" s="450">
        <v>1563.05</v>
      </c>
      <c r="L207" s="451"/>
      <c r="M207" s="450">
        <v>1599.57</v>
      </c>
      <c r="N207" s="451"/>
      <c r="O207" s="450">
        <v>607.54999999999995</v>
      </c>
      <c r="P207" s="451"/>
      <c r="Q207" s="450">
        <v>2599.4299999999998</v>
      </c>
      <c r="R207" s="451"/>
      <c r="S207" s="450">
        <v>1106.93</v>
      </c>
      <c r="T207" s="451"/>
      <c r="U207" s="450">
        <v>1611.28</v>
      </c>
      <c r="V207" s="451"/>
      <c r="W207" s="450">
        <v>152.26</v>
      </c>
      <c r="X207" s="451"/>
      <c r="Y207" s="450">
        <v>1842.14</v>
      </c>
      <c r="Z207" s="451"/>
      <c r="AA207" s="450">
        <v>0</v>
      </c>
      <c r="AB207" s="451"/>
      <c r="AC207" s="450">
        <v>0</v>
      </c>
      <c r="AD207" s="451"/>
      <c r="AE207" s="450">
        <v>428.38</v>
      </c>
      <c r="AF207" s="451"/>
      <c r="AG207" s="450">
        <v>16304.12</v>
      </c>
    </row>
    <row r="208" spans="1:33" x14ac:dyDescent="0.25">
      <c r="A208" s="449"/>
      <c r="B208" s="449"/>
      <c r="C208" s="449"/>
      <c r="D208" s="449"/>
      <c r="E208" s="449" t="s">
        <v>462</v>
      </c>
      <c r="F208" s="449"/>
      <c r="G208" s="449"/>
      <c r="H208" s="449"/>
      <c r="I208" s="450">
        <v>510</v>
      </c>
      <c r="J208" s="451"/>
      <c r="K208" s="450">
        <v>0</v>
      </c>
      <c r="L208" s="451"/>
      <c r="M208" s="450">
        <v>0</v>
      </c>
      <c r="N208" s="451"/>
      <c r="O208" s="450">
        <v>510</v>
      </c>
      <c r="P208" s="451"/>
      <c r="Q208" s="450">
        <v>0</v>
      </c>
      <c r="R208" s="451"/>
      <c r="S208" s="450">
        <v>0</v>
      </c>
      <c r="T208" s="451"/>
      <c r="U208" s="450">
        <v>510</v>
      </c>
      <c r="V208" s="451"/>
      <c r="W208" s="450">
        <v>0</v>
      </c>
      <c r="X208" s="451"/>
      <c r="Y208" s="450">
        <v>225</v>
      </c>
      <c r="Z208" s="451"/>
      <c r="AA208" s="450">
        <v>510</v>
      </c>
      <c r="AB208" s="451"/>
      <c r="AC208" s="450">
        <v>0</v>
      </c>
      <c r="AD208" s="451"/>
      <c r="AE208" s="450">
        <v>0</v>
      </c>
      <c r="AF208" s="451"/>
      <c r="AG208" s="450">
        <v>2265</v>
      </c>
    </row>
    <row r="209" spans="1:33" x14ac:dyDescent="0.25">
      <c r="A209" s="449"/>
      <c r="B209" s="449"/>
      <c r="C209" s="449"/>
      <c r="D209" s="449"/>
      <c r="E209" s="449" t="s">
        <v>463</v>
      </c>
      <c r="F209" s="449"/>
      <c r="G209" s="449"/>
      <c r="H209" s="449"/>
      <c r="I209" s="450">
        <v>0</v>
      </c>
      <c r="J209" s="451"/>
      <c r="K209" s="450">
        <v>4949.34</v>
      </c>
      <c r="L209" s="451"/>
      <c r="M209" s="450">
        <v>1625.83</v>
      </c>
      <c r="N209" s="451"/>
      <c r="O209" s="450">
        <v>3103.14</v>
      </c>
      <c r="P209" s="451"/>
      <c r="Q209" s="450">
        <v>3349.82</v>
      </c>
      <c r="R209" s="451"/>
      <c r="S209" s="450">
        <v>0</v>
      </c>
      <c r="T209" s="451"/>
      <c r="U209" s="450">
        <v>2168.63</v>
      </c>
      <c r="V209" s="451"/>
      <c r="W209" s="450">
        <v>4263</v>
      </c>
      <c r="X209" s="451"/>
      <c r="Y209" s="450">
        <v>1707.91</v>
      </c>
      <c r="Z209" s="451"/>
      <c r="AA209" s="450">
        <v>0</v>
      </c>
      <c r="AB209" s="451"/>
      <c r="AC209" s="450">
        <v>0</v>
      </c>
      <c r="AD209" s="451"/>
      <c r="AE209" s="450">
        <v>2196.52</v>
      </c>
      <c r="AF209" s="451"/>
      <c r="AG209" s="450">
        <v>23364.19</v>
      </c>
    </row>
    <row r="210" spans="1:33" x14ac:dyDescent="0.25">
      <c r="A210" s="449"/>
      <c r="B210" s="449"/>
      <c r="C210" s="449"/>
      <c r="D210" s="449"/>
      <c r="E210" s="449" t="s">
        <v>464</v>
      </c>
      <c r="F210" s="449"/>
      <c r="G210" s="449"/>
      <c r="H210" s="449"/>
      <c r="I210" s="450"/>
      <c r="J210" s="451"/>
      <c r="K210" s="450"/>
      <c r="L210" s="451"/>
      <c r="M210" s="450"/>
      <c r="N210" s="451"/>
      <c r="O210" s="450"/>
      <c r="P210" s="451"/>
      <c r="Q210" s="450"/>
      <c r="R210" s="451"/>
      <c r="S210" s="450"/>
      <c r="T210" s="451"/>
      <c r="U210" s="450"/>
      <c r="V210" s="451"/>
      <c r="W210" s="450"/>
      <c r="X210" s="451"/>
      <c r="Y210" s="450"/>
      <c r="Z210" s="451"/>
      <c r="AA210" s="450"/>
      <c r="AB210" s="451"/>
      <c r="AC210" s="450"/>
      <c r="AD210" s="451"/>
      <c r="AE210" s="450"/>
      <c r="AF210" s="451"/>
      <c r="AG210" s="450"/>
    </row>
    <row r="211" spans="1:33" x14ac:dyDescent="0.25">
      <c r="A211" s="449"/>
      <c r="B211" s="449"/>
      <c r="C211" s="449"/>
      <c r="D211" s="449"/>
      <c r="E211" s="449"/>
      <c r="F211" s="449" t="s">
        <v>465</v>
      </c>
      <c r="G211" s="449"/>
      <c r="H211" s="449"/>
      <c r="I211" s="450">
        <v>0</v>
      </c>
      <c r="J211" s="451"/>
      <c r="K211" s="450">
        <v>0</v>
      </c>
      <c r="L211" s="451"/>
      <c r="M211" s="450">
        <v>0</v>
      </c>
      <c r="N211" s="451"/>
      <c r="O211" s="450">
        <v>0</v>
      </c>
      <c r="P211" s="451"/>
      <c r="Q211" s="450">
        <v>0</v>
      </c>
      <c r="R211" s="451"/>
      <c r="S211" s="450">
        <v>0</v>
      </c>
      <c r="T211" s="451"/>
      <c r="U211" s="450">
        <v>0</v>
      </c>
      <c r="V211" s="451"/>
      <c r="W211" s="450">
        <v>0</v>
      </c>
      <c r="X211" s="451"/>
      <c r="Y211" s="450">
        <v>0</v>
      </c>
      <c r="Z211" s="451"/>
      <c r="AA211" s="450">
        <v>0</v>
      </c>
      <c r="AB211" s="451"/>
      <c r="AC211" s="450">
        <v>0</v>
      </c>
      <c r="AD211" s="451"/>
      <c r="AE211" s="450">
        <v>236.03</v>
      </c>
      <c r="AF211" s="451"/>
      <c r="AG211" s="450">
        <v>236.03</v>
      </c>
    </row>
    <row r="212" spans="1:33" ht="15.75" thickBot="1" x14ac:dyDescent="0.3">
      <c r="A212" s="449"/>
      <c r="B212" s="449"/>
      <c r="C212" s="449"/>
      <c r="D212" s="449"/>
      <c r="E212" s="449"/>
      <c r="F212" s="449" t="s">
        <v>466</v>
      </c>
      <c r="G212" s="449"/>
      <c r="H212" s="449"/>
      <c r="I212" s="454">
        <v>3152.84</v>
      </c>
      <c r="J212" s="451"/>
      <c r="K212" s="454">
        <v>5754.35</v>
      </c>
      <c r="L212" s="451"/>
      <c r="M212" s="454">
        <v>2344.35</v>
      </c>
      <c r="N212" s="451"/>
      <c r="O212" s="454">
        <v>4649.3500000000004</v>
      </c>
      <c r="P212" s="451"/>
      <c r="Q212" s="454">
        <v>6944.45</v>
      </c>
      <c r="R212" s="451"/>
      <c r="S212" s="454">
        <v>7279.29</v>
      </c>
      <c r="T212" s="451"/>
      <c r="U212" s="454">
        <v>3185.11</v>
      </c>
      <c r="V212" s="451"/>
      <c r="W212" s="454">
        <v>7392.07</v>
      </c>
      <c r="X212" s="451"/>
      <c r="Y212" s="454">
        <v>5111.83</v>
      </c>
      <c r="Z212" s="451"/>
      <c r="AA212" s="454">
        <v>4496.93</v>
      </c>
      <c r="AB212" s="451"/>
      <c r="AC212" s="454">
        <v>2493.33</v>
      </c>
      <c r="AD212" s="451"/>
      <c r="AE212" s="454">
        <v>951.97</v>
      </c>
      <c r="AF212" s="451"/>
      <c r="AG212" s="454">
        <v>53755.87</v>
      </c>
    </row>
    <row r="213" spans="1:33" x14ac:dyDescent="0.25">
      <c r="A213" s="449"/>
      <c r="B213" s="449"/>
      <c r="C213" s="449"/>
      <c r="D213" s="449"/>
      <c r="E213" s="449" t="s">
        <v>467</v>
      </c>
      <c r="F213" s="449"/>
      <c r="G213" s="449"/>
      <c r="H213" s="449"/>
      <c r="I213" s="450">
        <v>3152.84</v>
      </c>
      <c r="J213" s="451"/>
      <c r="K213" s="450">
        <v>5754.35</v>
      </c>
      <c r="L213" s="451"/>
      <c r="M213" s="450">
        <v>2344.35</v>
      </c>
      <c r="N213" s="451"/>
      <c r="O213" s="450">
        <v>4649.3500000000004</v>
      </c>
      <c r="P213" s="451"/>
      <c r="Q213" s="450">
        <v>6944.45</v>
      </c>
      <c r="R213" s="451"/>
      <c r="S213" s="450">
        <v>7279.29</v>
      </c>
      <c r="T213" s="451"/>
      <c r="U213" s="450">
        <v>3185.11</v>
      </c>
      <c r="V213" s="451"/>
      <c r="W213" s="450">
        <v>7392.07</v>
      </c>
      <c r="X213" s="451"/>
      <c r="Y213" s="450">
        <v>5111.83</v>
      </c>
      <c r="Z213" s="451"/>
      <c r="AA213" s="450">
        <v>4496.93</v>
      </c>
      <c r="AB213" s="451"/>
      <c r="AC213" s="450">
        <v>2493.33</v>
      </c>
      <c r="AD213" s="451"/>
      <c r="AE213" s="450">
        <v>1188</v>
      </c>
      <c r="AF213" s="451"/>
      <c r="AG213" s="450">
        <v>53991.9</v>
      </c>
    </row>
    <row r="214" spans="1:33" x14ac:dyDescent="0.25">
      <c r="A214" s="449"/>
      <c r="B214" s="449"/>
      <c r="C214" s="449"/>
      <c r="D214" s="449"/>
      <c r="E214" s="449" t="s">
        <v>468</v>
      </c>
      <c r="F214" s="449"/>
      <c r="G214" s="449"/>
      <c r="H214" s="449"/>
      <c r="I214" s="450"/>
      <c r="J214" s="451"/>
      <c r="K214" s="450"/>
      <c r="L214" s="451"/>
      <c r="M214" s="450"/>
      <c r="N214" s="451"/>
      <c r="O214" s="450"/>
      <c r="P214" s="451"/>
      <c r="Q214" s="450"/>
      <c r="R214" s="451"/>
      <c r="S214" s="450"/>
      <c r="T214" s="451"/>
      <c r="U214" s="450"/>
      <c r="V214" s="451"/>
      <c r="W214" s="450"/>
      <c r="X214" s="451"/>
      <c r="Y214" s="450"/>
      <c r="Z214" s="451"/>
      <c r="AA214" s="450"/>
      <c r="AB214" s="451"/>
      <c r="AC214" s="450"/>
      <c r="AD214" s="451"/>
      <c r="AE214" s="450"/>
      <c r="AF214" s="451"/>
      <c r="AG214" s="450"/>
    </row>
    <row r="215" spans="1:33" ht="15.75" thickBot="1" x14ac:dyDescent="0.3">
      <c r="A215" s="449"/>
      <c r="B215" s="449"/>
      <c r="C215" s="449"/>
      <c r="D215" s="449"/>
      <c r="E215" s="449"/>
      <c r="F215" s="449" t="s">
        <v>469</v>
      </c>
      <c r="G215" s="449"/>
      <c r="H215" s="449"/>
      <c r="I215" s="452">
        <v>7391.81</v>
      </c>
      <c r="J215" s="451"/>
      <c r="K215" s="452">
        <v>8470.83</v>
      </c>
      <c r="L215" s="451"/>
      <c r="M215" s="452">
        <v>8051.88</v>
      </c>
      <c r="N215" s="451"/>
      <c r="O215" s="452">
        <v>8051.88</v>
      </c>
      <c r="P215" s="451"/>
      <c r="Q215" s="452">
        <v>8252.18</v>
      </c>
      <c r="R215" s="451"/>
      <c r="S215" s="452">
        <v>8252.18</v>
      </c>
      <c r="T215" s="451"/>
      <c r="U215" s="452">
        <v>8252.18</v>
      </c>
      <c r="V215" s="451"/>
      <c r="W215" s="452">
        <v>8127.91</v>
      </c>
      <c r="X215" s="451"/>
      <c r="Y215" s="452">
        <v>8312.92</v>
      </c>
      <c r="Z215" s="451"/>
      <c r="AA215" s="452">
        <v>8392.34</v>
      </c>
      <c r="AB215" s="451"/>
      <c r="AC215" s="452">
        <v>8257.4500000000007</v>
      </c>
      <c r="AD215" s="451"/>
      <c r="AE215" s="452">
        <v>8257.4500000000007</v>
      </c>
      <c r="AF215" s="451"/>
      <c r="AG215" s="452">
        <v>98071.01</v>
      </c>
    </row>
    <row r="216" spans="1:33" ht="15.75" thickBot="1" x14ac:dyDescent="0.3">
      <c r="A216" s="449"/>
      <c r="B216" s="449"/>
      <c r="C216" s="449"/>
      <c r="D216" s="449"/>
      <c r="E216" s="449" t="s">
        <v>470</v>
      </c>
      <c r="F216" s="449"/>
      <c r="G216" s="449"/>
      <c r="H216" s="449"/>
      <c r="I216" s="453">
        <v>7391.81</v>
      </c>
      <c r="J216" s="451"/>
      <c r="K216" s="453">
        <v>8470.83</v>
      </c>
      <c r="L216" s="451"/>
      <c r="M216" s="453">
        <v>8051.88</v>
      </c>
      <c r="N216" s="451"/>
      <c r="O216" s="453">
        <v>8051.88</v>
      </c>
      <c r="P216" s="451"/>
      <c r="Q216" s="453">
        <v>8252.18</v>
      </c>
      <c r="R216" s="451"/>
      <c r="S216" s="453">
        <v>8252.18</v>
      </c>
      <c r="T216" s="451"/>
      <c r="U216" s="453">
        <v>8252.18</v>
      </c>
      <c r="V216" s="451"/>
      <c r="W216" s="453">
        <v>8127.91</v>
      </c>
      <c r="X216" s="451"/>
      <c r="Y216" s="453">
        <v>8312.92</v>
      </c>
      <c r="Z216" s="451"/>
      <c r="AA216" s="453">
        <v>8392.34</v>
      </c>
      <c r="AB216" s="451"/>
      <c r="AC216" s="453">
        <v>8257.4500000000007</v>
      </c>
      <c r="AD216" s="451"/>
      <c r="AE216" s="453">
        <v>8257.4500000000007</v>
      </c>
      <c r="AF216" s="451"/>
      <c r="AG216" s="453">
        <v>98071.01</v>
      </c>
    </row>
    <row r="217" spans="1:33" x14ac:dyDescent="0.25">
      <c r="A217" s="449"/>
      <c r="B217" s="449"/>
      <c r="C217" s="449"/>
      <c r="D217" s="449" t="s">
        <v>471</v>
      </c>
      <c r="E217" s="449"/>
      <c r="F217" s="449"/>
      <c r="G217" s="449"/>
      <c r="H217" s="449"/>
      <c r="I217" s="450">
        <v>48493.78</v>
      </c>
      <c r="J217" s="451"/>
      <c r="K217" s="450">
        <v>45527.83</v>
      </c>
      <c r="L217" s="451"/>
      <c r="M217" s="450">
        <v>35082.35</v>
      </c>
      <c r="N217" s="451"/>
      <c r="O217" s="450">
        <v>36282.379999999997</v>
      </c>
      <c r="P217" s="451"/>
      <c r="Q217" s="450">
        <v>41178.620000000003</v>
      </c>
      <c r="R217" s="451"/>
      <c r="S217" s="450">
        <v>39706.75</v>
      </c>
      <c r="T217" s="451"/>
      <c r="U217" s="450">
        <v>35209.18</v>
      </c>
      <c r="V217" s="451"/>
      <c r="W217" s="450">
        <v>40368.85</v>
      </c>
      <c r="X217" s="451"/>
      <c r="Y217" s="450">
        <v>39176.949999999997</v>
      </c>
      <c r="Z217" s="451"/>
      <c r="AA217" s="450">
        <v>15618.86</v>
      </c>
      <c r="AB217" s="451"/>
      <c r="AC217" s="450">
        <v>12612.38</v>
      </c>
      <c r="AD217" s="451"/>
      <c r="AE217" s="450">
        <v>13473.83</v>
      </c>
      <c r="AF217" s="451"/>
      <c r="AG217" s="450">
        <v>402731.76</v>
      </c>
    </row>
    <row r="218" spans="1:33" x14ac:dyDescent="0.25">
      <c r="A218" s="449"/>
      <c r="B218" s="449"/>
      <c r="C218" s="449"/>
      <c r="D218" s="449" t="s">
        <v>240</v>
      </c>
      <c r="E218" s="449"/>
      <c r="F218" s="449"/>
      <c r="G218" s="449"/>
      <c r="H218" s="449"/>
      <c r="I218" s="450"/>
      <c r="J218" s="451"/>
      <c r="K218" s="450"/>
      <c r="L218" s="451"/>
      <c r="M218" s="450"/>
      <c r="N218" s="451"/>
      <c r="O218" s="450"/>
      <c r="P218" s="451"/>
      <c r="Q218" s="450"/>
      <c r="R218" s="451"/>
      <c r="S218" s="450"/>
      <c r="T218" s="451"/>
      <c r="U218" s="450"/>
      <c r="V218" s="451"/>
      <c r="W218" s="450"/>
      <c r="X218" s="451"/>
      <c r="Y218" s="450"/>
      <c r="Z218" s="451"/>
      <c r="AA218" s="450"/>
      <c r="AB218" s="451"/>
      <c r="AC218" s="450"/>
      <c r="AD218" s="451"/>
      <c r="AE218" s="450"/>
      <c r="AF218" s="451"/>
      <c r="AG218" s="450"/>
    </row>
    <row r="219" spans="1:33" x14ac:dyDescent="0.25">
      <c r="A219" s="449"/>
      <c r="B219" s="449"/>
      <c r="C219" s="449"/>
      <c r="D219" s="449"/>
      <c r="E219" s="449" t="s">
        <v>472</v>
      </c>
      <c r="F219" s="449"/>
      <c r="G219" s="449"/>
      <c r="H219" s="449"/>
      <c r="I219" s="450"/>
      <c r="J219" s="451"/>
      <c r="K219" s="450"/>
      <c r="L219" s="451"/>
      <c r="M219" s="450"/>
      <c r="N219" s="451"/>
      <c r="O219" s="450"/>
      <c r="P219" s="451"/>
      <c r="Q219" s="450"/>
      <c r="R219" s="451"/>
      <c r="S219" s="450"/>
      <c r="T219" s="451"/>
      <c r="U219" s="450"/>
      <c r="V219" s="451"/>
      <c r="W219" s="450"/>
      <c r="X219" s="451"/>
      <c r="Y219" s="450"/>
      <c r="Z219" s="451"/>
      <c r="AA219" s="450"/>
      <c r="AB219" s="451"/>
      <c r="AC219" s="450"/>
      <c r="AD219" s="451"/>
      <c r="AE219" s="450"/>
      <c r="AF219" s="451"/>
      <c r="AG219" s="450"/>
    </row>
    <row r="220" spans="1:33" x14ac:dyDescent="0.25">
      <c r="A220" s="449"/>
      <c r="B220" s="449"/>
      <c r="C220" s="449"/>
      <c r="D220" s="449"/>
      <c r="E220" s="449"/>
      <c r="F220" s="449" t="s">
        <v>473</v>
      </c>
      <c r="G220" s="449"/>
      <c r="H220" s="449"/>
      <c r="I220" s="450">
        <v>17284.439999999999</v>
      </c>
      <c r="J220" s="451"/>
      <c r="K220" s="450">
        <v>19918.080000000002</v>
      </c>
      <c r="L220" s="451"/>
      <c r="M220" s="450">
        <v>17960.37</v>
      </c>
      <c r="N220" s="451"/>
      <c r="O220" s="450">
        <v>17513.38</v>
      </c>
      <c r="P220" s="451"/>
      <c r="Q220" s="450">
        <v>17118.79</v>
      </c>
      <c r="R220" s="451"/>
      <c r="S220" s="450">
        <v>14740.17</v>
      </c>
      <c r="T220" s="451"/>
      <c r="U220" s="450">
        <v>19259.05</v>
      </c>
      <c r="V220" s="451"/>
      <c r="W220" s="450">
        <v>12586.85</v>
      </c>
      <c r="X220" s="451"/>
      <c r="Y220" s="450">
        <v>15098.66</v>
      </c>
      <c r="Z220" s="451"/>
      <c r="AA220" s="450">
        <v>14325.63</v>
      </c>
      <c r="AB220" s="451"/>
      <c r="AC220" s="450">
        <v>12651.62</v>
      </c>
      <c r="AD220" s="451"/>
      <c r="AE220" s="450">
        <v>14800.51</v>
      </c>
      <c r="AF220" s="451"/>
      <c r="AG220" s="450">
        <v>193257.55</v>
      </c>
    </row>
    <row r="221" spans="1:33" x14ac:dyDescent="0.25">
      <c r="A221" s="449"/>
      <c r="B221" s="449"/>
      <c r="C221" s="449"/>
      <c r="D221" s="449"/>
      <c r="E221" s="449"/>
      <c r="F221" s="449" t="s">
        <v>474</v>
      </c>
      <c r="G221" s="449"/>
      <c r="H221" s="449"/>
      <c r="I221" s="450">
        <v>423.22</v>
      </c>
      <c r="J221" s="451"/>
      <c r="K221" s="450">
        <v>359.33</v>
      </c>
      <c r="L221" s="451"/>
      <c r="M221" s="450">
        <v>193.11</v>
      </c>
      <c r="N221" s="451"/>
      <c r="O221" s="450">
        <v>133.99</v>
      </c>
      <c r="P221" s="451"/>
      <c r="Q221" s="450">
        <v>903.66</v>
      </c>
      <c r="R221" s="451"/>
      <c r="S221" s="450">
        <v>4203.5600000000004</v>
      </c>
      <c r="T221" s="451"/>
      <c r="U221" s="450">
        <v>4147.58</v>
      </c>
      <c r="V221" s="451"/>
      <c r="W221" s="450">
        <v>7511.63</v>
      </c>
      <c r="X221" s="451"/>
      <c r="Y221" s="450">
        <v>14549.21</v>
      </c>
      <c r="Z221" s="451"/>
      <c r="AA221" s="450">
        <v>3669.94</v>
      </c>
      <c r="AB221" s="451"/>
      <c r="AC221" s="450">
        <v>976.98</v>
      </c>
      <c r="AD221" s="451"/>
      <c r="AE221" s="450">
        <v>854.91</v>
      </c>
      <c r="AF221" s="451"/>
      <c r="AG221" s="450">
        <v>37927.120000000003</v>
      </c>
    </row>
    <row r="222" spans="1:33" ht="15.75" thickBot="1" x14ac:dyDescent="0.3">
      <c r="A222" s="449"/>
      <c r="B222" s="449"/>
      <c r="C222" s="449"/>
      <c r="D222" s="449"/>
      <c r="E222" s="449"/>
      <c r="F222" s="449" t="s">
        <v>475</v>
      </c>
      <c r="G222" s="449"/>
      <c r="H222" s="449"/>
      <c r="I222" s="452">
        <v>1069.73</v>
      </c>
      <c r="J222" s="451"/>
      <c r="K222" s="452">
        <v>1067.96</v>
      </c>
      <c r="L222" s="451"/>
      <c r="M222" s="452">
        <v>1075.93</v>
      </c>
      <c r="N222" s="451"/>
      <c r="O222" s="452">
        <v>1077.43</v>
      </c>
      <c r="P222" s="451"/>
      <c r="Q222" s="452">
        <v>1128.01</v>
      </c>
      <c r="R222" s="451"/>
      <c r="S222" s="452">
        <v>671.14</v>
      </c>
      <c r="T222" s="451"/>
      <c r="U222" s="452">
        <v>1462.24</v>
      </c>
      <c r="V222" s="451"/>
      <c r="W222" s="452">
        <v>1012.3</v>
      </c>
      <c r="X222" s="451"/>
      <c r="Y222" s="452">
        <v>1117.0999999999999</v>
      </c>
      <c r="Z222" s="451"/>
      <c r="AA222" s="452">
        <v>1038.02</v>
      </c>
      <c r="AB222" s="451"/>
      <c r="AC222" s="452">
        <v>1191.67</v>
      </c>
      <c r="AD222" s="451"/>
      <c r="AE222" s="452">
        <v>1060.19</v>
      </c>
      <c r="AF222" s="451"/>
      <c r="AG222" s="452">
        <v>12971.72</v>
      </c>
    </row>
    <row r="223" spans="1:33" ht="15.75" thickBot="1" x14ac:dyDescent="0.3">
      <c r="A223" s="449"/>
      <c r="B223" s="449"/>
      <c r="C223" s="449"/>
      <c r="D223" s="449"/>
      <c r="E223" s="449" t="s">
        <v>476</v>
      </c>
      <c r="F223" s="449"/>
      <c r="G223" s="449"/>
      <c r="H223" s="449"/>
      <c r="I223" s="453">
        <v>18777.39</v>
      </c>
      <c r="J223" s="451"/>
      <c r="K223" s="453">
        <v>21345.37</v>
      </c>
      <c r="L223" s="451"/>
      <c r="M223" s="453">
        <v>19229.41</v>
      </c>
      <c r="N223" s="451"/>
      <c r="O223" s="453">
        <v>18724.8</v>
      </c>
      <c r="P223" s="451"/>
      <c r="Q223" s="453">
        <v>19150.46</v>
      </c>
      <c r="R223" s="451"/>
      <c r="S223" s="453">
        <v>19614.87</v>
      </c>
      <c r="T223" s="451"/>
      <c r="U223" s="453">
        <v>24868.87</v>
      </c>
      <c r="V223" s="451"/>
      <c r="W223" s="453">
        <v>21110.78</v>
      </c>
      <c r="X223" s="451"/>
      <c r="Y223" s="453">
        <v>30764.97</v>
      </c>
      <c r="Z223" s="451"/>
      <c r="AA223" s="453">
        <v>19033.59</v>
      </c>
      <c r="AB223" s="451"/>
      <c r="AC223" s="453">
        <v>14820.27</v>
      </c>
      <c r="AD223" s="451"/>
      <c r="AE223" s="453">
        <v>16715.61</v>
      </c>
      <c r="AF223" s="451"/>
      <c r="AG223" s="453">
        <v>244156.39</v>
      </c>
    </row>
    <row r="224" spans="1:33" x14ac:dyDescent="0.25">
      <c r="A224" s="449"/>
      <c r="B224" s="449"/>
      <c r="C224" s="449"/>
      <c r="D224" s="449" t="s">
        <v>477</v>
      </c>
      <c r="E224" s="449"/>
      <c r="F224" s="449"/>
      <c r="G224" s="449"/>
      <c r="H224" s="449"/>
      <c r="I224" s="450">
        <v>18777.39</v>
      </c>
      <c r="J224" s="451"/>
      <c r="K224" s="450">
        <v>21345.37</v>
      </c>
      <c r="L224" s="451"/>
      <c r="M224" s="450">
        <v>19229.41</v>
      </c>
      <c r="N224" s="451"/>
      <c r="O224" s="450">
        <v>18724.8</v>
      </c>
      <c r="P224" s="451"/>
      <c r="Q224" s="450">
        <v>19150.46</v>
      </c>
      <c r="R224" s="451"/>
      <c r="S224" s="450">
        <v>19614.87</v>
      </c>
      <c r="T224" s="451"/>
      <c r="U224" s="450">
        <v>24868.87</v>
      </c>
      <c r="V224" s="451"/>
      <c r="W224" s="450">
        <v>21110.78</v>
      </c>
      <c r="X224" s="451"/>
      <c r="Y224" s="450">
        <v>30764.97</v>
      </c>
      <c r="Z224" s="451"/>
      <c r="AA224" s="450">
        <v>19033.59</v>
      </c>
      <c r="AB224" s="451"/>
      <c r="AC224" s="450">
        <v>14820.27</v>
      </c>
      <c r="AD224" s="451"/>
      <c r="AE224" s="450">
        <v>16715.61</v>
      </c>
      <c r="AF224" s="451"/>
      <c r="AG224" s="450">
        <v>244156.39</v>
      </c>
    </row>
    <row r="225" spans="1:33" x14ac:dyDescent="0.25">
      <c r="A225" s="449"/>
      <c r="B225" s="449"/>
      <c r="C225" s="449"/>
      <c r="D225" s="449" t="s">
        <v>241</v>
      </c>
      <c r="E225" s="449"/>
      <c r="F225" s="449"/>
      <c r="G225" s="449"/>
      <c r="H225" s="449"/>
      <c r="I225" s="450"/>
      <c r="J225" s="451"/>
      <c r="K225" s="450"/>
      <c r="L225" s="451"/>
      <c r="M225" s="450"/>
      <c r="N225" s="451"/>
      <c r="O225" s="450"/>
      <c r="P225" s="451"/>
      <c r="Q225" s="450"/>
      <c r="R225" s="451"/>
      <c r="S225" s="450"/>
      <c r="T225" s="451"/>
      <c r="U225" s="450"/>
      <c r="V225" s="451"/>
      <c r="W225" s="450"/>
      <c r="X225" s="451"/>
      <c r="Y225" s="450"/>
      <c r="Z225" s="451"/>
      <c r="AA225" s="450"/>
      <c r="AB225" s="451"/>
      <c r="AC225" s="450"/>
      <c r="AD225" s="451"/>
      <c r="AE225" s="450"/>
      <c r="AF225" s="451"/>
      <c r="AG225" s="450"/>
    </row>
    <row r="226" spans="1:33" x14ac:dyDescent="0.25">
      <c r="A226" s="449"/>
      <c r="B226" s="449"/>
      <c r="C226" s="449"/>
      <c r="D226" s="449"/>
      <c r="E226" s="449" t="s">
        <v>478</v>
      </c>
      <c r="F226" s="449"/>
      <c r="G226" s="449"/>
      <c r="H226" s="449"/>
      <c r="I226" s="450">
        <v>2526.9499999999998</v>
      </c>
      <c r="J226" s="451"/>
      <c r="K226" s="450">
        <v>2526.9499999999998</v>
      </c>
      <c r="L226" s="451"/>
      <c r="M226" s="450">
        <v>26.95</v>
      </c>
      <c r="N226" s="451"/>
      <c r="O226" s="450">
        <v>5026.95</v>
      </c>
      <c r="P226" s="451"/>
      <c r="Q226" s="450">
        <v>2526.9499999999998</v>
      </c>
      <c r="R226" s="451"/>
      <c r="S226" s="450">
        <v>2526.9499999999998</v>
      </c>
      <c r="T226" s="451"/>
      <c r="U226" s="450">
        <v>2528.4499999999998</v>
      </c>
      <c r="V226" s="451"/>
      <c r="W226" s="450">
        <v>2528.4499999999998</v>
      </c>
      <c r="X226" s="451"/>
      <c r="Y226" s="450">
        <v>2528.4499999999998</v>
      </c>
      <c r="Z226" s="451"/>
      <c r="AA226" s="450">
        <v>2528.4499999999998</v>
      </c>
      <c r="AB226" s="451"/>
      <c r="AC226" s="450">
        <v>2565.9499999999998</v>
      </c>
      <c r="AD226" s="451"/>
      <c r="AE226" s="450">
        <v>-9471.5499999999993</v>
      </c>
      <c r="AF226" s="451"/>
      <c r="AG226" s="450">
        <v>18369.900000000001</v>
      </c>
    </row>
    <row r="227" spans="1:33" x14ac:dyDescent="0.25">
      <c r="A227" s="449"/>
      <c r="B227" s="449"/>
      <c r="C227" s="449"/>
      <c r="D227" s="449"/>
      <c r="E227" s="449" t="s">
        <v>479</v>
      </c>
      <c r="F227" s="449"/>
      <c r="G227" s="449"/>
      <c r="H227" s="449"/>
      <c r="I227" s="450">
        <v>3985.1</v>
      </c>
      <c r="J227" s="451"/>
      <c r="K227" s="450">
        <v>1264.94</v>
      </c>
      <c r="L227" s="451"/>
      <c r="M227" s="450">
        <v>1537.96</v>
      </c>
      <c r="N227" s="451"/>
      <c r="O227" s="450">
        <v>496.16</v>
      </c>
      <c r="P227" s="451"/>
      <c r="Q227" s="450">
        <v>4367.66</v>
      </c>
      <c r="R227" s="451"/>
      <c r="S227" s="450">
        <v>7490.38</v>
      </c>
      <c r="T227" s="451"/>
      <c r="U227" s="450">
        <v>571.13</v>
      </c>
      <c r="V227" s="451"/>
      <c r="W227" s="450">
        <v>8.73</v>
      </c>
      <c r="X227" s="451"/>
      <c r="Y227" s="450">
        <v>1351.95</v>
      </c>
      <c r="Z227" s="451"/>
      <c r="AA227" s="450">
        <v>9339.7900000000009</v>
      </c>
      <c r="AB227" s="451"/>
      <c r="AC227" s="450">
        <v>438.48</v>
      </c>
      <c r="AD227" s="451"/>
      <c r="AE227" s="450">
        <v>8431.33</v>
      </c>
      <c r="AF227" s="451"/>
      <c r="AG227" s="450">
        <v>39283.61</v>
      </c>
    </row>
    <row r="228" spans="1:33" x14ac:dyDescent="0.25">
      <c r="A228" s="449"/>
      <c r="B228" s="449"/>
      <c r="C228" s="449"/>
      <c r="D228" s="449"/>
      <c r="E228" s="449" t="s">
        <v>480</v>
      </c>
      <c r="F228" s="449"/>
      <c r="G228" s="449"/>
      <c r="H228" s="449"/>
      <c r="I228" s="450">
        <v>36044.080000000002</v>
      </c>
      <c r="J228" s="451"/>
      <c r="K228" s="450">
        <v>11803.12</v>
      </c>
      <c r="L228" s="451"/>
      <c r="M228" s="450">
        <v>11393.44</v>
      </c>
      <c r="N228" s="451"/>
      <c r="O228" s="450">
        <v>1836.67</v>
      </c>
      <c r="P228" s="451"/>
      <c r="Q228" s="450">
        <v>7982.67</v>
      </c>
      <c r="R228" s="451"/>
      <c r="S228" s="450">
        <v>3058.87</v>
      </c>
      <c r="T228" s="451"/>
      <c r="U228" s="450">
        <v>4620.28</v>
      </c>
      <c r="V228" s="451"/>
      <c r="W228" s="450">
        <v>2136.67</v>
      </c>
      <c r="X228" s="451"/>
      <c r="Y228" s="450">
        <v>2604.17</v>
      </c>
      <c r="Z228" s="451"/>
      <c r="AA228" s="450">
        <v>2109.17</v>
      </c>
      <c r="AB228" s="451"/>
      <c r="AC228" s="450">
        <v>3103.67</v>
      </c>
      <c r="AD228" s="451"/>
      <c r="AE228" s="450">
        <v>13626.12</v>
      </c>
      <c r="AF228" s="451"/>
      <c r="AG228" s="450">
        <v>100318.93</v>
      </c>
    </row>
    <row r="229" spans="1:33" ht="15.75" thickBot="1" x14ac:dyDescent="0.3">
      <c r="A229" s="449"/>
      <c r="B229" s="449"/>
      <c r="C229" s="449"/>
      <c r="D229" s="449"/>
      <c r="E229" s="449" t="s">
        <v>481</v>
      </c>
      <c r="F229" s="449"/>
      <c r="G229" s="449"/>
      <c r="H229" s="449"/>
      <c r="I229" s="454">
        <v>0</v>
      </c>
      <c r="J229" s="451"/>
      <c r="K229" s="454">
        <v>1786.67</v>
      </c>
      <c r="L229" s="451"/>
      <c r="M229" s="454">
        <v>0</v>
      </c>
      <c r="N229" s="451"/>
      <c r="O229" s="454">
        <v>0</v>
      </c>
      <c r="P229" s="451"/>
      <c r="Q229" s="454">
        <v>0</v>
      </c>
      <c r="R229" s="451"/>
      <c r="S229" s="454">
        <v>0</v>
      </c>
      <c r="T229" s="451"/>
      <c r="U229" s="454">
        <v>0</v>
      </c>
      <c r="V229" s="451"/>
      <c r="W229" s="454">
        <v>0</v>
      </c>
      <c r="X229" s="451"/>
      <c r="Y229" s="454">
        <v>0</v>
      </c>
      <c r="Z229" s="451"/>
      <c r="AA229" s="454">
        <v>0</v>
      </c>
      <c r="AB229" s="451"/>
      <c r="AC229" s="454">
        <v>0</v>
      </c>
      <c r="AD229" s="451"/>
      <c r="AE229" s="454">
        <v>0</v>
      </c>
      <c r="AF229" s="451"/>
      <c r="AG229" s="454">
        <v>1786.67</v>
      </c>
    </row>
    <row r="230" spans="1:33" x14ac:dyDescent="0.25">
      <c r="A230" s="449"/>
      <c r="B230" s="449"/>
      <c r="C230" s="449"/>
      <c r="D230" s="449" t="s">
        <v>482</v>
      </c>
      <c r="E230" s="449"/>
      <c r="F230" s="449"/>
      <c r="G230" s="449"/>
      <c r="H230" s="449"/>
      <c r="I230" s="450">
        <v>42556.13</v>
      </c>
      <c r="J230" s="451"/>
      <c r="K230" s="450">
        <v>17381.68</v>
      </c>
      <c r="L230" s="451"/>
      <c r="M230" s="450">
        <v>12958.35</v>
      </c>
      <c r="N230" s="451"/>
      <c r="O230" s="450">
        <v>7359.78</v>
      </c>
      <c r="P230" s="451"/>
      <c r="Q230" s="450">
        <v>14877.28</v>
      </c>
      <c r="R230" s="451"/>
      <c r="S230" s="450">
        <v>13076.2</v>
      </c>
      <c r="T230" s="451"/>
      <c r="U230" s="450">
        <v>7719.86</v>
      </c>
      <c r="V230" s="451"/>
      <c r="W230" s="450">
        <v>4673.8500000000004</v>
      </c>
      <c r="X230" s="451"/>
      <c r="Y230" s="450">
        <v>6484.57</v>
      </c>
      <c r="Z230" s="451"/>
      <c r="AA230" s="450">
        <v>13977.41</v>
      </c>
      <c r="AB230" s="451"/>
      <c r="AC230" s="450">
        <v>6108.1</v>
      </c>
      <c r="AD230" s="451"/>
      <c r="AE230" s="450">
        <v>12585.9</v>
      </c>
      <c r="AF230" s="451"/>
      <c r="AG230" s="450">
        <v>159759.10999999999</v>
      </c>
    </row>
    <row r="231" spans="1:33" x14ac:dyDescent="0.25">
      <c r="A231" s="449"/>
      <c r="B231" s="449"/>
      <c r="C231" s="449"/>
      <c r="D231" s="449" t="s">
        <v>242</v>
      </c>
      <c r="E231" s="449"/>
      <c r="F231" s="449"/>
      <c r="G231" s="449"/>
      <c r="H231" s="449"/>
      <c r="I231" s="450"/>
      <c r="J231" s="451"/>
      <c r="K231" s="450"/>
      <c r="L231" s="451"/>
      <c r="M231" s="450"/>
      <c r="N231" s="451"/>
      <c r="O231" s="450"/>
      <c r="P231" s="451"/>
      <c r="Q231" s="450"/>
      <c r="R231" s="451"/>
      <c r="S231" s="450"/>
      <c r="T231" s="451"/>
      <c r="U231" s="450"/>
      <c r="V231" s="451"/>
      <c r="W231" s="450"/>
      <c r="X231" s="451"/>
      <c r="Y231" s="450"/>
      <c r="Z231" s="451"/>
      <c r="AA231" s="450"/>
      <c r="AB231" s="451"/>
      <c r="AC231" s="450"/>
      <c r="AD231" s="451"/>
      <c r="AE231" s="450"/>
      <c r="AF231" s="451"/>
      <c r="AG231" s="450"/>
    </row>
    <row r="232" spans="1:33" ht="15.75" thickBot="1" x14ac:dyDescent="0.3">
      <c r="A232" s="449"/>
      <c r="B232" s="449"/>
      <c r="C232" s="449"/>
      <c r="D232" s="449"/>
      <c r="E232" s="449" t="s">
        <v>483</v>
      </c>
      <c r="F232" s="449"/>
      <c r="G232" s="449"/>
      <c r="H232" s="449"/>
      <c r="I232" s="454">
        <v>2130</v>
      </c>
      <c r="J232" s="451"/>
      <c r="K232" s="454">
        <v>2130</v>
      </c>
      <c r="L232" s="451"/>
      <c r="M232" s="454">
        <v>2130</v>
      </c>
      <c r="N232" s="451"/>
      <c r="O232" s="454">
        <v>15910</v>
      </c>
      <c r="P232" s="451"/>
      <c r="Q232" s="454">
        <v>2130</v>
      </c>
      <c r="R232" s="451"/>
      <c r="S232" s="454">
        <v>-2130</v>
      </c>
      <c r="T232" s="451"/>
      <c r="U232" s="454">
        <v>0</v>
      </c>
      <c r="V232" s="451"/>
      <c r="W232" s="454">
        <v>0</v>
      </c>
      <c r="X232" s="451"/>
      <c r="Y232" s="454">
        <v>0</v>
      </c>
      <c r="Z232" s="451"/>
      <c r="AA232" s="454">
        <v>0</v>
      </c>
      <c r="AB232" s="451"/>
      <c r="AC232" s="454">
        <v>0</v>
      </c>
      <c r="AD232" s="451"/>
      <c r="AE232" s="454">
        <v>0</v>
      </c>
      <c r="AF232" s="451"/>
      <c r="AG232" s="454">
        <v>22300</v>
      </c>
    </row>
    <row r="233" spans="1:33" x14ac:dyDescent="0.25">
      <c r="A233" s="449"/>
      <c r="B233" s="449"/>
      <c r="C233" s="449"/>
      <c r="D233" s="449" t="s">
        <v>484</v>
      </c>
      <c r="E233" s="449"/>
      <c r="F233" s="449"/>
      <c r="G233" s="449"/>
      <c r="H233" s="449"/>
      <c r="I233" s="450">
        <v>2130</v>
      </c>
      <c r="J233" s="451"/>
      <c r="K233" s="450">
        <v>2130</v>
      </c>
      <c r="L233" s="451"/>
      <c r="M233" s="450">
        <v>2130</v>
      </c>
      <c r="N233" s="451"/>
      <c r="O233" s="450">
        <v>15910</v>
      </c>
      <c r="P233" s="451"/>
      <c r="Q233" s="450">
        <v>2130</v>
      </c>
      <c r="R233" s="451"/>
      <c r="S233" s="450">
        <v>-2130</v>
      </c>
      <c r="T233" s="451"/>
      <c r="U233" s="450">
        <v>0</v>
      </c>
      <c r="V233" s="451"/>
      <c r="W233" s="450">
        <v>0</v>
      </c>
      <c r="X233" s="451"/>
      <c r="Y233" s="450">
        <v>0</v>
      </c>
      <c r="Z233" s="451"/>
      <c r="AA233" s="450">
        <v>0</v>
      </c>
      <c r="AB233" s="451"/>
      <c r="AC233" s="450">
        <v>0</v>
      </c>
      <c r="AD233" s="451"/>
      <c r="AE233" s="450">
        <v>0</v>
      </c>
      <c r="AF233" s="451"/>
      <c r="AG233" s="450">
        <v>22300</v>
      </c>
    </row>
    <row r="234" spans="1:33" x14ac:dyDescent="0.25">
      <c r="A234" s="449"/>
      <c r="B234" s="449"/>
      <c r="C234" s="449"/>
      <c r="D234" s="449" t="s">
        <v>243</v>
      </c>
      <c r="E234" s="449"/>
      <c r="F234" s="449"/>
      <c r="G234" s="449"/>
      <c r="H234" s="449"/>
      <c r="I234" s="450"/>
      <c r="J234" s="451"/>
      <c r="K234" s="450"/>
      <c r="L234" s="451"/>
      <c r="M234" s="450"/>
      <c r="N234" s="451"/>
      <c r="O234" s="450"/>
      <c r="P234" s="451"/>
      <c r="Q234" s="450"/>
      <c r="R234" s="451"/>
      <c r="S234" s="450"/>
      <c r="T234" s="451"/>
      <c r="U234" s="450"/>
      <c r="V234" s="451"/>
      <c r="W234" s="450"/>
      <c r="X234" s="451"/>
      <c r="Y234" s="450"/>
      <c r="Z234" s="451"/>
      <c r="AA234" s="450"/>
      <c r="AB234" s="451"/>
      <c r="AC234" s="450"/>
      <c r="AD234" s="451"/>
      <c r="AE234" s="450"/>
      <c r="AF234" s="451"/>
      <c r="AG234" s="450"/>
    </row>
    <row r="235" spans="1:33" ht="15.75" thickBot="1" x14ac:dyDescent="0.3">
      <c r="A235" s="449"/>
      <c r="B235" s="449"/>
      <c r="C235" s="449"/>
      <c r="D235" s="449"/>
      <c r="E235" s="449" t="s">
        <v>485</v>
      </c>
      <c r="F235" s="449"/>
      <c r="G235" s="449"/>
      <c r="H235" s="449"/>
      <c r="I235" s="454">
        <v>459</v>
      </c>
      <c r="J235" s="451"/>
      <c r="K235" s="454">
        <v>1858</v>
      </c>
      <c r="L235" s="451"/>
      <c r="M235" s="454">
        <v>236.5</v>
      </c>
      <c r="N235" s="451"/>
      <c r="O235" s="454">
        <v>568</v>
      </c>
      <c r="P235" s="451"/>
      <c r="Q235" s="454">
        <v>302.5</v>
      </c>
      <c r="R235" s="451"/>
      <c r="S235" s="454">
        <v>684.5</v>
      </c>
      <c r="T235" s="451"/>
      <c r="U235" s="454">
        <v>1471.5</v>
      </c>
      <c r="V235" s="451"/>
      <c r="W235" s="454">
        <v>2406.5</v>
      </c>
      <c r="X235" s="451"/>
      <c r="Y235" s="454">
        <v>394.5</v>
      </c>
      <c r="Z235" s="451"/>
      <c r="AA235" s="454">
        <v>688.8</v>
      </c>
      <c r="AB235" s="451"/>
      <c r="AC235" s="454">
        <v>1076.7</v>
      </c>
      <c r="AD235" s="451"/>
      <c r="AE235" s="454">
        <v>3328.5</v>
      </c>
      <c r="AF235" s="451"/>
      <c r="AG235" s="454">
        <v>13475</v>
      </c>
    </row>
    <row r="236" spans="1:33" x14ac:dyDescent="0.25">
      <c r="A236" s="449"/>
      <c r="B236" s="449"/>
      <c r="C236" s="449"/>
      <c r="D236" s="449" t="s">
        <v>486</v>
      </c>
      <c r="E236" s="449"/>
      <c r="F236" s="449"/>
      <c r="G236" s="449"/>
      <c r="H236" s="449"/>
      <c r="I236" s="450">
        <v>459</v>
      </c>
      <c r="J236" s="451"/>
      <c r="K236" s="450">
        <v>1858</v>
      </c>
      <c r="L236" s="451"/>
      <c r="M236" s="450">
        <v>236.5</v>
      </c>
      <c r="N236" s="451"/>
      <c r="O236" s="450">
        <v>568</v>
      </c>
      <c r="P236" s="451"/>
      <c r="Q236" s="450">
        <v>302.5</v>
      </c>
      <c r="R236" s="451"/>
      <c r="S236" s="450">
        <v>684.5</v>
      </c>
      <c r="T236" s="451"/>
      <c r="U236" s="450">
        <v>1471.5</v>
      </c>
      <c r="V236" s="451"/>
      <c r="W236" s="450">
        <v>2406.5</v>
      </c>
      <c r="X236" s="451"/>
      <c r="Y236" s="450">
        <v>394.5</v>
      </c>
      <c r="Z236" s="451"/>
      <c r="AA236" s="450">
        <v>688.8</v>
      </c>
      <c r="AB236" s="451"/>
      <c r="AC236" s="450">
        <v>1076.7</v>
      </c>
      <c r="AD236" s="451"/>
      <c r="AE236" s="450">
        <v>3328.5</v>
      </c>
      <c r="AF236" s="451"/>
      <c r="AG236" s="450">
        <v>13475</v>
      </c>
    </row>
    <row r="237" spans="1:33" x14ac:dyDescent="0.25">
      <c r="A237" s="449"/>
      <c r="B237" s="449"/>
      <c r="C237" s="449"/>
      <c r="D237" s="449" t="s">
        <v>244</v>
      </c>
      <c r="E237" s="449"/>
      <c r="F237" s="449"/>
      <c r="G237" s="449"/>
      <c r="H237" s="449"/>
      <c r="I237" s="450"/>
      <c r="J237" s="451"/>
      <c r="K237" s="450"/>
      <c r="L237" s="451"/>
      <c r="M237" s="450"/>
      <c r="N237" s="451"/>
      <c r="O237" s="450"/>
      <c r="P237" s="451"/>
      <c r="Q237" s="450"/>
      <c r="R237" s="451"/>
      <c r="S237" s="450"/>
      <c r="T237" s="451"/>
      <c r="U237" s="450"/>
      <c r="V237" s="451"/>
      <c r="W237" s="450"/>
      <c r="X237" s="451"/>
      <c r="Y237" s="450"/>
      <c r="Z237" s="451"/>
      <c r="AA237" s="450"/>
      <c r="AB237" s="451"/>
      <c r="AC237" s="450"/>
      <c r="AD237" s="451"/>
      <c r="AE237" s="450"/>
      <c r="AF237" s="451"/>
      <c r="AG237" s="450"/>
    </row>
    <row r="238" spans="1:33" x14ac:dyDescent="0.25">
      <c r="A238" s="449"/>
      <c r="B238" s="449"/>
      <c r="C238" s="449"/>
      <c r="D238" s="449"/>
      <c r="E238" s="449" t="s">
        <v>487</v>
      </c>
      <c r="F238" s="449"/>
      <c r="G238" s="449"/>
      <c r="H238" s="449"/>
      <c r="I238" s="450"/>
      <c r="J238" s="451"/>
      <c r="K238" s="450"/>
      <c r="L238" s="451"/>
      <c r="M238" s="450"/>
      <c r="N238" s="451"/>
      <c r="O238" s="450"/>
      <c r="P238" s="451"/>
      <c r="Q238" s="450"/>
      <c r="R238" s="451"/>
      <c r="S238" s="450"/>
      <c r="T238" s="451"/>
      <c r="U238" s="450"/>
      <c r="V238" s="451"/>
      <c r="W238" s="450"/>
      <c r="X238" s="451"/>
      <c r="Y238" s="450"/>
      <c r="Z238" s="451"/>
      <c r="AA238" s="450"/>
      <c r="AB238" s="451"/>
      <c r="AC238" s="450"/>
      <c r="AD238" s="451"/>
      <c r="AE238" s="450"/>
      <c r="AF238" s="451"/>
      <c r="AG238" s="450"/>
    </row>
    <row r="239" spans="1:33" x14ac:dyDescent="0.25">
      <c r="A239" s="449"/>
      <c r="B239" s="449"/>
      <c r="C239" s="449"/>
      <c r="D239" s="449"/>
      <c r="E239" s="449"/>
      <c r="F239" s="449" t="s">
        <v>488</v>
      </c>
      <c r="G239" s="449"/>
      <c r="H239" s="449"/>
      <c r="I239" s="450">
        <v>0</v>
      </c>
      <c r="J239" s="451"/>
      <c r="K239" s="450">
        <v>0</v>
      </c>
      <c r="L239" s="451"/>
      <c r="M239" s="450">
        <v>0</v>
      </c>
      <c r="N239" s="451"/>
      <c r="O239" s="450">
        <v>0</v>
      </c>
      <c r="P239" s="451"/>
      <c r="Q239" s="450">
        <v>0</v>
      </c>
      <c r="R239" s="451"/>
      <c r="S239" s="450">
        <v>59.9</v>
      </c>
      <c r="T239" s="451"/>
      <c r="U239" s="450">
        <v>0</v>
      </c>
      <c r="V239" s="451"/>
      <c r="W239" s="450">
        <v>0</v>
      </c>
      <c r="X239" s="451"/>
      <c r="Y239" s="450">
        <v>0</v>
      </c>
      <c r="Z239" s="451"/>
      <c r="AA239" s="450">
        <v>0</v>
      </c>
      <c r="AB239" s="451"/>
      <c r="AC239" s="450">
        <v>0</v>
      </c>
      <c r="AD239" s="451"/>
      <c r="AE239" s="450">
        <v>0</v>
      </c>
      <c r="AF239" s="451"/>
      <c r="AG239" s="450">
        <v>59.9</v>
      </c>
    </row>
    <row r="240" spans="1:33" x14ac:dyDescent="0.25">
      <c r="A240" s="449"/>
      <c r="B240" s="449"/>
      <c r="C240" s="449"/>
      <c r="D240" s="449"/>
      <c r="E240" s="449"/>
      <c r="F240" s="449" t="s">
        <v>489</v>
      </c>
      <c r="G240" s="449"/>
      <c r="H240" s="449"/>
      <c r="I240" s="450">
        <v>976.4</v>
      </c>
      <c r="J240" s="451"/>
      <c r="K240" s="450">
        <v>1558.14</v>
      </c>
      <c r="L240" s="451"/>
      <c r="M240" s="450">
        <v>1952.8</v>
      </c>
      <c r="N240" s="451"/>
      <c r="O240" s="450">
        <v>976.4</v>
      </c>
      <c r="P240" s="451"/>
      <c r="Q240" s="450">
        <v>1148.92</v>
      </c>
      <c r="R240" s="451"/>
      <c r="S240" s="450">
        <v>1023.97</v>
      </c>
      <c r="T240" s="451"/>
      <c r="U240" s="450">
        <v>0</v>
      </c>
      <c r="V240" s="451"/>
      <c r="W240" s="450">
        <v>0</v>
      </c>
      <c r="X240" s="451"/>
      <c r="Y240" s="450">
        <v>0</v>
      </c>
      <c r="Z240" s="451"/>
      <c r="AA240" s="450">
        <v>0</v>
      </c>
      <c r="AB240" s="451"/>
      <c r="AC240" s="450">
        <v>1023.97</v>
      </c>
      <c r="AD240" s="451"/>
      <c r="AE240" s="450">
        <v>1023.97</v>
      </c>
      <c r="AF240" s="451"/>
      <c r="AG240" s="450">
        <v>9684.57</v>
      </c>
    </row>
    <row r="241" spans="1:33" x14ac:dyDescent="0.25">
      <c r="A241" s="449"/>
      <c r="B241" s="449"/>
      <c r="C241" s="449"/>
      <c r="D241" s="449"/>
      <c r="E241" s="449"/>
      <c r="F241" s="449" t="s">
        <v>490</v>
      </c>
      <c r="G241" s="449"/>
      <c r="H241" s="449"/>
      <c r="I241" s="450">
        <v>0</v>
      </c>
      <c r="J241" s="451"/>
      <c r="K241" s="450">
        <v>532.35</v>
      </c>
      <c r="L241" s="451"/>
      <c r="M241" s="450">
        <v>289.82</v>
      </c>
      <c r="N241" s="451"/>
      <c r="O241" s="450">
        <v>131.34</v>
      </c>
      <c r="P241" s="451"/>
      <c r="Q241" s="450">
        <v>296.37</v>
      </c>
      <c r="R241" s="451"/>
      <c r="S241" s="450">
        <v>177.85</v>
      </c>
      <c r="T241" s="451"/>
      <c r="U241" s="450">
        <v>286.18</v>
      </c>
      <c r="V241" s="451"/>
      <c r="W241" s="450">
        <v>307.35000000000002</v>
      </c>
      <c r="X241" s="451"/>
      <c r="Y241" s="450">
        <v>186.39</v>
      </c>
      <c r="Z241" s="451"/>
      <c r="AA241" s="450">
        <v>220.58</v>
      </c>
      <c r="AB241" s="451"/>
      <c r="AC241" s="450">
        <v>0</v>
      </c>
      <c r="AD241" s="451"/>
      <c r="AE241" s="450">
        <v>127.17</v>
      </c>
      <c r="AF241" s="451"/>
      <c r="AG241" s="450">
        <v>2555.4</v>
      </c>
    </row>
    <row r="242" spans="1:33" x14ac:dyDescent="0.25">
      <c r="A242" s="449"/>
      <c r="B242" s="449"/>
      <c r="C242" s="449"/>
      <c r="D242" s="449"/>
      <c r="E242" s="449"/>
      <c r="F242" s="449" t="s">
        <v>491</v>
      </c>
      <c r="G242" s="449"/>
      <c r="H242" s="449"/>
      <c r="I242" s="450">
        <v>35.85</v>
      </c>
      <c r="J242" s="451"/>
      <c r="K242" s="450">
        <v>407.3</v>
      </c>
      <c r="L242" s="451"/>
      <c r="M242" s="450">
        <v>562.29999999999995</v>
      </c>
      <c r="N242" s="451"/>
      <c r="O242" s="450">
        <v>453.57</v>
      </c>
      <c r="P242" s="451"/>
      <c r="Q242" s="450">
        <v>457.19</v>
      </c>
      <c r="R242" s="451"/>
      <c r="S242" s="450">
        <v>111.4</v>
      </c>
      <c r="T242" s="451"/>
      <c r="U242" s="450">
        <v>438.02</v>
      </c>
      <c r="V242" s="451"/>
      <c r="W242" s="450">
        <v>400</v>
      </c>
      <c r="X242" s="451"/>
      <c r="Y242" s="450">
        <v>116.98</v>
      </c>
      <c r="Z242" s="451"/>
      <c r="AA242" s="450">
        <v>400</v>
      </c>
      <c r="AB242" s="451"/>
      <c r="AC242" s="450">
        <v>56.8</v>
      </c>
      <c r="AD242" s="451"/>
      <c r="AE242" s="450">
        <v>989.54</v>
      </c>
      <c r="AF242" s="451"/>
      <c r="AG242" s="450">
        <v>4428.95</v>
      </c>
    </row>
    <row r="243" spans="1:33" x14ac:dyDescent="0.25">
      <c r="A243" s="449"/>
      <c r="B243" s="449"/>
      <c r="C243" s="449"/>
      <c r="D243" s="449"/>
      <c r="E243" s="449"/>
      <c r="F243" s="449" t="s">
        <v>492</v>
      </c>
      <c r="G243" s="449"/>
      <c r="H243" s="449"/>
      <c r="I243" s="450">
        <v>0</v>
      </c>
      <c r="J243" s="451"/>
      <c r="K243" s="450">
        <v>-124.95</v>
      </c>
      <c r="L243" s="451"/>
      <c r="M243" s="450">
        <v>1399.6</v>
      </c>
      <c r="N243" s="451"/>
      <c r="O243" s="450">
        <v>1399.6</v>
      </c>
      <c r="P243" s="451"/>
      <c r="Q243" s="450">
        <v>1399.6</v>
      </c>
      <c r="R243" s="451"/>
      <c r="S243" s="450">
        <v>1399.6</v>
      </c>
      <c r="T243" s="451"/>
      <c r="U243" s="450">
        <v>3031.56</v>
      </c>
      <c r="V243" s="451"/>
      <c r="W243" s="450">
        <v>2423.5700000000002</v>
      </c>
      <c r="X243" s="451"/>
      <c r="Y243" s="450">
        <v>1023.97</v>
      </c>
      <c r="Z243" s="451"/>
      <c r="AA243" s="450">
        <v>1023.97</v>
      </c>
      <c r="AB243" s="451"/>
      <c r="AC243" s="450">
        <v>0</v>
      </c>
      <c r="AD243" s="451"/>
      <c r="AE243" s="450">
        <v>0</v>
      </c>
      <c r="AF243" s="451"/>
      <c r="AG243" s="450">
        <v>12976.52</v>
      </c>
    </row>
    <row r="244" spans="1:33" ht="15.75" thickBot="1" x14ac:dyDescent="0.3">
      <c r="A244" s="449"/>
      <c r="B244" s="449"/>
      <c r="C244" s="449"/>
      <c r="D244" s="449"/>
      <c r="E244" s="449"/>
      <c r="F244" s="449" t="s">
        <v>493</v>
      </c>
      <c r="G244" s="449"/>
      <c r="H244" s="449"/>
      <c r="I244" s="454">
        <v>-20</v>
      </c>
      <c r="J244" s="451"/>
      <c r="K244" s="454">
        <v>3474</v>
      </c>
      <c r="L244" s="451"/>
      <c r="M244" s="454">
        <v>360.51</v>
      </c>
      <c r="N244" s="451"/>
      <c r="O244" s="454">
        <v>154.04</v>
      </c>
      <c r="P244" s="451"/>
      <c r="Q244" s="454">
        <v>4645.8999999999996</v>
      </c>
      <c r="R244" s="451"/>
      <c r="S244" s="454">
        <v>0</v>
      </c>
      <c r="T244" s="451"/>
      <c r="U244" s="454">
        <v>1187.19</v>
      </c>
      <c r="V244" s="451"/>
      <c r="W244" s="454">
        <v>67.61</v>
      </c>
      <c r="X244" s="451"/>
      <c r="Y244" s="454">
        <v>196.66</v>
      </c>
      <c r="Z244" s="451"/>
      <c r="AA244" s="454">
        <v>1180</v>
      </c>
      <c r="AB244" s="451"/>
      <c r="AC244" s="454">
        <v>245</v>
      </c>
      <c r="AD244" s="451"/>
      <c r="AE244" s="454">
        <v>802.15</v>
      </c>
      <c r="AF244" s="451"/>
      <c r="AG244" s="454">
        <v>12293.06</v>
      </c>
    </row>
    <row r="245" spans="1:33" x14ac:dyDescent="0.25">
      <c r="A245" s="449"/>
      <c r="B245" s="449"/>
      <c r="C245" s="449"/>
      <c r="D245" s="449"/>
      <c r="E245" s="449" t="s">
        <v>494</v>
      </c>
      <c r="F245" s="449"/>
      <c r="G245" s="449"/>
      <c r="H245" s="449"/>
      <c r="I245" s="450">
        <v>992.25</v>
      </c>
      <c r="J245" s="451"/>
      <c r="K245" s="450">
        <v>5846.84</v>
      </c>
      <c r="L245" s="451"/>
      <c r="M245" s="450">
        <v>4565.03</v>
      </c>
      <c r="N245" s="451"/>
      <c r="O245" s="450">
        <v>3114.95</v>
      </c>
      <c r="P245" s="451"/>
      <c r="Q245" s="450">
        <v>7947.98</v>
      </c>
      <c r="R245" s="451"/>
      <c r="S245" s="450">
        <v>2772.72</v>
      </c>
      <c r="T245" s="451"/>
      <c r="U245" s="450">
        <v>4942.95</v>
      </c>
      <c r="V245" s="451"/>
      <c r="W245" s="450">
        <v>3198.53</v>
      </c>
      <c r="X245" s="451"/>
      <c r="Y245" s="450">
        <v>1524</v>
      </c>
      <c r="Z245" s="451"/>
      <c r="AA245" s="450">
        <v>2824.55</v>
      </c>
      <c r="AB245" s="451"/>
      <c r="AC245" s="450">
        <v>1325.77</v>
      </c>
      <c r="AD245" s="451"/>
      <c r="AE245" s="450">
        <v>2942.83</v>
      </c>
      <c r="AF245" s="451"/>
      <c r="AG245" s="450">
        <v>41998.400000000001</v>
      </c>
    </row>
    <row r="246" spans="1:33" x14ac:dyDescent="0.25">
      <c r="A246" s="449"/>
      <c r="B246" s="449"/>
      <c r="C246" s="449"/>
      <c r="D246" s="449"/>
      <c r="E246" s="449" t="s">
        <v>495</v>
      </c>
      <c r="F246" s="449"/>
      <c r="G246" s="449"/>
      <c r="H246" s="449"/>
      <c r="I246" s="450"/>
      <c r="J246" s="451"/>
      <c r="K246" s="450"/>
      <c r="L246" s="451"/>
      <c r="M246" s="450"/>
      <c r="N246" s="451"/>
      <c r="O246" s="450"/>
      <c r="P246" s="451"/>
      <c r="Q246" s="450"/>
      <c r="R246" s="451"/>
      <c r="S246" s="450"/>
      <c r="T246" s="451"/>
      <c r="U246" s="450"/>
      <c r="V246" s="451"/>
      <c r="W246" s="450"/>
      <c r="X246" s="451"/>
      <c r="Y246" s="450"/>
      <c r="Z246" s="451"/>
      <c r="AA246" s="450"/>
      <c r="AB246" s="451"/>
      <c r="AC246" s="450"/>
      <c r="AD246" s="451"/>
      <c r="AE246" s="450"/>
      <c r="AF246" s="451"/>
      <c r="AG246" s="450"/>
    </row>
    <row r="247" spans="1:33" ht="15.75" thickBot="1" x14ac:dyDescent="0.3">
      <c r="A247" s="449"/>
      <c r="B247" s="449"/>
      <c r="C247" s="449"/>
      <c r="D247" s="449"/>
      <c r="E247" s="449"/>
      <c r="F247" s="449" t="s">
        <v>496</v>
      </c>
      <c r="G247" s="449"/>
      <c r="H247" s="449"/>
      <c r="I247" s="454">
        <v>484.43</v>
      </c>
      <c r="J247" s="451"/>
      <c r="K247" s="454">
        <v>532.75</v>
      </c>
      <c r="L247" s="451"/>
      <c r="M247" s="454">
        <v>1825.48</v>
      </c>
      <c r="N247" s="451"/>
      <c r="O247" s="454">
        <v>4295.82</v>
      </c>
      <c r="P247" s="451"/>
      <c r="Q247" s="454">
        <v>2786.3</v>
      </c>
      <c r="R247" s="451"/>
      <c r="S247" s="454">
        <v>2578.3200000000002</v>
      </c>
      <c r="T247" s="451"/>
      <c r="U247" s="454">
        <v>1639.04</v>
      </c>
      <c r="V247" s="451"/>
      <c r="W247" s="454">
        <v>1245.19</v>
      </c>
      <c r="X247" s="451"/>
      <c r="Y247" s="454">
        <v>1028.73</v>
      </c>
      <c r="Z247" s="451"/>
      <c r="AA247" s="454">
        <v>820.61</v>
      </c>
      <c r="AB247" s="451"/>
      <c r="AC247" s="454">
        <v>1859.72</v>
      </c>
      <c r="AD247" s="451"/>
      <c r="AE247" s="454">
        <v>687.44</v>
      </c>
      <c r="AF247" s="451"/>
      <c r="AG247" s="454">
        <v>19783.830000000002</v>
      </c>
    </row>
    <row r="248" spans="1:33" x14ac:dyDescent="0.25">
      <c r="A248" s="449"/>
      <c r="B248" s="449"/>
      <c r="C248" s="449"/>
      <c r="D248" s="449"/>
      <c r="E248" s="449" t="s">
        <v>497</v>
      </c>
      <c r="F248" s="449"/>
      <c r="G248" s="449"/>
      <c r="H248" s="449"/>
      <c r="I248" s="450">
        <v>484.43</v>
      </c>
      <c r="J248" s="451"/>
      <c r="K248" s="450">
        <v>532.75</v>
      </c>
      <c r="L248" s="451"/>
      <c r="M248" s="450">
        <v>1825.48</v>
      </c>
      <c r="N248" s="451"/>
      <c r="O248" s="450">
        <v>4295.82</v>
      </c>
      <c r="P248" s="451"/>
      <c r="Q248" s="450">
        <v>2786.3</v>
      </c>
      <c r="R248" s="451"/>
      <c r="S248" s="450">
        <v>2578.3200000000002</v>
      </c>
      <c r="T248" s="451"/>
      <c r="U248" s="450">
        <v>1639.04</v>
      </c>
      <c r="V248" s="451"/>
      <c r="W248" s="450">
        <v>1245.19</v>
      </c>
      <c r="X248" s="451"/>
      <c r="Y248" s="450">
        <v>1028.73</v>
      </c>
      <c r="Z248" s="451"/>
      <c r="AA248" s="450">
        <v>820.61</v>
      </c>
      <c r="AB248" s="451"/>
      <c r="AC248" s="450">
        <v>1859.72</v>
      </c>
      <c r="AD248" s="451"/>
      <c r="AE248" s="450">
        <v>687.44</v>
      </c>
      <c r="AF248" s="451"/>
      <c r="AG248" s="450">
        <v>19783.830000000002</v>
      </c>
    </row>
    <row r="249" spans="1:33" x14ac:dyDescent="0.25">
      <c r="A249" s="449"/>
      <c r="B249" s="449"/>
      <c r="C249" s="449"/>
      <c r="D249" s="449"/>
      <c r="E249" s="449" t="s">
        <v>498</v>
      </c>
      <c r="F249" s="449"/>
      <c r="G249" s="449"/>
      <c r="H249" s="449"/>
      <c r="I249" s="450"/>
      <c r="J249" s="451"/>
      <c r="K249" s="450"/>
      <c r="L249" s="451"/>
      <c r="M249" s="450"/>
      <c r="N249" s="451"/>
      <c r="O249" s="450"/>
      <c r="P249" s="451"/>
      <c r="Q249" s="450"/>
      <c r="R249" s="451"/>
      <c r="S249" s="450"/>
      <c r="T249" s="451"/>
      <c r="U249" s="450"/>
      <c r="V249" s="451"/>
      <c r="W249" s="450"/>
      <c r="X249" s="451"/>
      <c r="Y249" s="450"/>
      <c r="Z249" s="451"/>
      <c r="AA249" s="450"/>
      <c r="AB249" s="451"/>
      <c r="AC249" s="450"/>
      <c r="AD249" s="451"/>
      <c r="AE249" s="450"/>
      <c r="AF249" s="451"/>
      <c r="AG249" s="450"/>
    </row>
    <row r="250" spans="1:33" x14ac:dyDescent="0.25">
      <c r="A250" s="449"/>
      <c r="B250" s="449"/>
      <c r="C250" s="449"/>
      <c r="D250" s="449"/>
      <c r="E250" s="449"/>
      <c r="F250" s="449" t="s">
        <v>499</v>
      </c>
      <c r="G250" s="449"/>
      <c r="H250" s="449"/>
      <c r="I250" s="450">
        <v>183.3</v>
      </c>
      <c r="J250" s="451"/>
      <c r="K250" s="450">
        <v>183.3</v>
      </c>
      <c r="L250" s="451"/>
      <c r="M250" s="450">
        <v>183.3</v>
      </c>
      <c r="N250" s="451"/>
      <c r="O250" s="450">
        <v>183.3</v>
      </c>
      <c r="P250" s="451"/>
      <c r="Q250" s="450">
        <v>183.3</v>
      </c>
      <c r="R250" s="451"/>
      <c r="S250" s="450">
        <v>183.3</v>
      </c>
      <c r="T250" s="451"/>
      <c r="U250" s="450">
        <v>183.3</v>
      </c>
      <c r="V250" s="451"/>
      <c r="W250" s="450">
        <v>183.3</v>
      </c>
      <c r="X250" s="451"/>
      <c r="Y250" s="450">
        <v>183.3</v>
      </c>
      <c r="Z250" s="451"/>
      <c r="AA250" s="450">
        <v>183.3</v>
      </c>
      <c r="AB250" s="451"/>
      <c r="AC250" s="450">
        <v>183.3</v>
      </c>
      <c r="AD250" s="451"/>
      <c r="AE250" s="450">
        <v>183.3</v>
      </c>
      <c r="AF250" s="451"/>
      <c r="AG250" s="450">
        <v>2199.6</v>
      </c>
    </row>
    <row r="251" spans="1:33" x14ac:dyDescent="0.25">
      <c r="A251" s="449"/>
      <c r="B251" s="449"/>
      <c r="C251" s="449"/>
      <c r="D251" s="449"/>
      <c r="E251" s="449"/>
      <c r="F251" s="449" t="s">
        <v>500</v>
      </c>
      <c r="G251" s="449"/>
      <c r="H251" s="449"/>
      <c r="I251" s="450">
        <v>188.17</v>
      </c>
      <c r="J251" s="451"/>
      <c r="K251" s="450">
        <v>188.17</v>
      </c>
      <c r="L251" s="451"/>
      <c r="M251" s="450">
        <v>188.17</v>
      </c>
      <c r="N251" s="451"/>
      <c r="O251" s="450">
        <v>188.17</v>
      </c>
      <c r="P251" s="451"/>
      <c r="Q251" s="450">
        <v>188.17</v>
      </c>
      <c r="R251" s="451"/>
      <c r="S251" s="450">
        <v>188.17</v>
      </c>
      <c r="T251" s="451"/>
      <c r="U251" s="450">
        <v>188.17</v>
      </c>
      <c r="V251" s="451"/>
      <c r="W251" s="450">
        <v>188.17</v>
      </c>
      <c r="X251" s="451"/>
      <c r="Y251" s="450">
        <v>188.17</v>
      </c>
      <c r="Z251" s="451"/>
      <c r="AA251" s="450">
        <v>188.17</v>
      </c>
      <c r="AB251" s="451"/>
      <c r="AC251" s="450">
        <v>188.17</v>
      </c>
      <c r="AD251" s="451"/>
      <c r="AE251" s="450">
        <v>188.17</v>
      </c>
      <c r="AF251" s="451"/>
      <c r="AG251" s="450">
        <v>2258.04</v>
      </c>
    </row>
    <row r="252" spans="1:33" x14ac:dyDescent="0.25">
      <c r="A252" s="449"/>
      <c r="B252" s="449"/>
      <c r="C252" s="449"/>
      <c r="D252" s="449"/>
      <c r="E252" s="449"/>
      <c r="F252" s="449" t="s">
        <v>501</v>
      </c>
      <c r="G252" s="449"/>
      <c r="H252" s="449"/>
      <c r="I252" s="450">
        <v>4439.08</v>
      </c>
      <c r="J252" s="451"/>
      <c r="K252" s="450">
        <v>4439.08</v>
      </c>
      <c r="L252" s="451"/>
      <c r="M252" s="450">
        <v>4439.08</v>
      </c>
      <c r="N252" s="451"/>
      <c r="O252" s="450">
        <v>4439.08</v>
      </c>
      <c r="P252" s="451"/>
      <c r="Q252" s="450">
        <v>4439.08</v>
      </c>
      <c r="R252" s="451"/>
      <c r="S252" s="450">
        <v>4439.08</v>
      </c>
      <c r="T252" s="451"/>
      <c r="U252" s="450">
        <v>4439.08</v>
      </c>
      <c r="V252" s="451"/>
      <c r="W252" s="450">
        <v>4439.08</v>
      </c>
      <c r="X252" s="451"/>
      <c r="Y252" s="450">
        <v>4439.08</v>
      </c>
      <c r="Z252" s="451"/>
      <c r="AA252" s="450">
        <v>4439.08</v>
      </c>
      <c r="AB252" s="451"/>
      <c r="AC252" s="450">
        <v>4439.08</v>
      </c>
      <c r="AD252" s="451"/>
      <c r="AE252" s="450">
        <v>4439.08</v>
      </c>
      <c r="AF252" s="451"/>
      <c r="AG252" s="450">
        <v>53268.959999999999</v>
      </c>
    </row>
    <row r="253" spans="1:33" ht="15.75" thickBot="1" x14ac:dyDescent="0.3">
      <c r="A253" s="449"/>
      <c r="B253" s="449"/>
      <c r="C253" s="449"/>
      <c r="D253" s="449"/>
      <c r="E253" s="449"/>
      <c r="F253" s="449" t="s">
        <v>502</v>
      </c>
      <c r="G253" s="449"/>
      <c r="H253" s="449"/>
      <c r="I253" s="454">
        <v>4619.58</v>
      </c>
      <c r="J253" s="451"/>
      <c r="K253" s="454">
        <v>4838.58</v>
      </c>
      <c r="L253" s="451"/>
      <c r="M253" s="454">
        <v>6002.58</v>
      </c>
      <c r="N253" s="451"/>
      <c r="O253" s="454">
        <v>4838.58</v>
      </c>
      <c r="P253" s="451"/>
      <c r="Q253" s="454">
        <v>4838.58</v>
      </c>
      <c r="R253" s="451"/>
      <c r="S253" s="454">
        <v>4838.58</v>
      </c>
      <c r="T253" s="451"/>
      <c r="U253" s="454">
        <v>4838.58</v>
      </c>
      <c r="V253" s="451"/>
      <c r="W253" s="454">
        <v>4838.58</v>
      </c>
      <c r="X253" s="451"/>
      <c r="Y253" s="454">
        <v>4838.58</v>
      </c>
      <c r="Z253" s="451"/>
      <c r="AA253" s="454">
        <v>4838.58</v>
      </c>
      <c r="AB253" s="451"/>
      <c r="AC253" s="454">
        <v>4838.58</v>
      </c>
      <c r="AD253" s="451"/>
      <c r="AE253" s="454">
        <v>4838.58</v>
      </c>
      <c r="AF253" s="451"/>
      <c r="AG253" s="454">
        <v>59007.96</v>
      </c>
    </row>
    <row r="254" spans="1:33" x14ac:dyDescent="0.25">
      <c r="A254" s="449"/>
      <c r="B254" s="449"/>
      <c r="C254" s="449"/>
      <c r="D254" s="449"/>
      <c r="E254" s="449" t="s">
        <v>503</v>
      </c>
      <c r="F254" s="449"/>
      <c r="G254" s="449"/>
      <c r="H254" s="449"/>
      <c r="I254" s="450">
        <v>9430.1299999999992</v>
      </c>
      <c r="J254" s="451"/>
      <c r="K254" s="450">
        <v>9649.1299999999992</v>
      </c>
      <c r="L254" s="451"/>
      <c r="M254" s="450">
        <v>10813.13</v>
      </c>
      <c r="N254" s="451"/>
      <c r="O254" s="450">
        <v>9649.1299999999992</v>
      </c>
      <c r="P254" s="451"/>
      <c r="Q254" s="450">
        <v>9649.1299999999992</v>
      </c>
      <c r="R254" s="451"/>
      <c r="S254" s="450">
        <v>9649.1299999999992</v>
      </c>
      <c r="T254" s="451"/>
      <c r="U254" s="450">
        <v>9649.1299999999992</v>
      </c>
      <c r="V254" s="451"/>
      <c r="W254" s="450">
        <v>9649.1299999999992</v>
      </c>
      <c r="X254" s="451"/>
      <c r="Y254" s="450">
        <v>9649.1299999999992</v>
      </c>
      <c r="Z254" s="451"/>
      <c r="AA254" s="450">
        <v>9649.1299999999992</v>
      </c>
      <c r="AB254" s="451"/>
      <c r="AC254" s="450">
        <v>9649.1299999999992</v>
      </c>
      <c r="AD254" s="451"/>
      <c r="AE254" s="450">
        <v>9649.1299999999992</v>
      </c>
      <c r="AF254" s="451"/>
      <c r="AG254" s="450">
        <v>116734.56</v>
      </c>
    </row>
    <row r="255" spans="1:33" x14ac:dyDescent="0.25">
      <c r="A255" s="449"/>
      <c r="B255" s="449"/>
      <c r="C255" s="449"/>
      <c r="D255" s="449"/>
      <c r="E255" s="449" t="s">
        <v>504</v>
      </c>
      <c r="F255" s="449"/>
      <c r="G255" s="449"/>
      <c r="H255" s="449"/>
      <c r="I255" s="450">
        <v>1365.6</v>
      </c>
      <c r="J255" s="451"/>
      <c r="K255" s="450">
        <v>736.95</v>
      </c>
      <c r="L255" s="451"/>
      <c r="M255" s="450">
        <v>724.49</v>
      </c>
      <c r="N255" s="451"/>
      <c r="O255" s="450">
        <v>243.99</v>
      </c>
      <c r="P255" s="451"/>
      <c r="Q255" s="450">
        <v>1947.13</v>
      </c>
      <c r="R255" s="451"/>
      <c r="S255" s="450">
        <v>1682.4</v>
      </c>
      <c r="T255" s="451"/>
      <c r="U255" s="450">
        <v>765.7</v>
      </c>
      <c r="V255" s="451"/>
      <c r="W255" s="450">
        <v>1131.02</v>
      </c>
      <c r="X255" s="451"/>
      <c r="Y255" s="450">
        <v>156.74</v>
      </c>
      <c r="Z255" s="451"/>
      <c r="AA255" s="450">
        <v>217.49</v>
      </c>
      <c r="AB255" s="451"/>
      <c r="AC255" s="450">
        <v>432.24</v>
      </c>
      <c r="AD255" s="451"/>
      <c r="AE255" s="450">
        <v>3265.2</v>
      </c>
      <c r="AF255" s="451"/>
      <c r="AG255" s="450">
        <v>12668.95</v>
      </c>
    </row>
    <row r="256" spans="1:33" x14ac:dyDescent="0.25">
      <c r="A256" s="449"/>
      <c r="B256" s="449"/>
      <c r="C256" s="449"/>
      <c r="D256" s="449"/>
      <c r="E256" s="449" t="s">
        <v>505</v>
      </c>
      <c r="F256" s="449"/>
      <c r="G256" s="449"/>
      <c r="H256" s="449"/>
      <c r="I256" s="450"/>
      <c r="J256" s="451"/>
      <c r="K256" s="450"/>
      <c r="L256" s="451"/>
      <c r="M256" s="450"/>
      <c r="N256" s="451"/>
      <c r="O256" s="450"/>
      <c r="P256" s="451"/>
      <c r="Q256" s="450"/>
      <c r="R256" s="451"/>
      <c r="S256" s="450"/>
      <c r="T256" s="451"/>
      <c r="U256" s="450"/>
      <c r="V256" s="451"/>
      <c r="W256" s="450"/>
      <c r="X256" s="451"/>
      <c r="Y256" s="450"/>
      <c r="Z256" s="451"/>
      <c r="AA256" s="450"/>
      <c r="AB256" s="451"/>
      <c r="AC256" s="450"/>
      <c r="AD256" s="451"/>
      <c r="AE256" s="450"/>
      <c r="AF256" s="451"/>
      <c r="AG256" s="450"/>
    </row>
    <row r="257" spans="1:33" x14ac:dyDescent="0.25">
      <c r="A257" s="449"/>
      <c r="B257" s="449"/>
      <c r="C257" s="449"/>
      <c r="D257" s="449"/>
      <c r="E257" s="449"/>
      <c r="F257" s="449" t="s">
        <v>506</v>
      </c>
      <c r="G257" s="449"/>
      <c r="H257" s="449"/>
      <c r="I257" s="450">
        <v>0</v>
      </c>
      <c r="J257" s="451"/>
      <c r="K257" s="450">
        <v>3298.21</v>
      </c>
      <c r="L257" s="451"/>
      <c r="M257" s="450">
        <v>54.54</v>
      </c>
      <c r="N257" s="451"/>
      <c r="O257" s="450">
        <v>1081.26</v>
      </c>
      <c r="P257" s="451"/>
      <c r="Q257" s="450">
        <v>446.68</v>
      </c>
      <c r="R257" s="451"/>
      <c r="S257" s="450">
        <v>140</v>
      </c>
      <c r="T257" s="451"/>
      <c r="U257" s="450">
        <v>901.91</v>
      </c>
      <c r="V257" s="451"/>
      <c r="W257" s="450">
        <v>180.73</v>
      </c>
      <c r="X257" s="451"/>
      <c r="Y257" s="450">
        <v>218.49</v>
      </c>
      <c r="Z257" s="451"/>
      <c r="AA257" s="450">
        <v>200</v>
      </c>
      <c r="AB257" s="451"/>
      <c r="AC257" s="450">
        <v>0</v>
      </c>
      <c r="AD257" s="451"/>
      <c r="AE257" s="450">
        <v>284.67</v>
      </c>
      <c r="AF257" s="451"/>
      <c r="AG257" s="450">
        <v>6806.49</v>
      </c>
    </row>
    <row r="258" spans="1:33" x14ac:dyDescent="0.25">
      <c r="A258" s="449"/>
      <c r="B258" s="449"/>
      <c r="C258" s="449"/>
      <c r="D258" s="449"/>
      <c r="E258" s="449"/>
      <c r="F258" s="449" t="s">
        <v>507</v>
      </c>
      <c r="G258" s="449"/>
      <c r="H258" s="449"/>
      <c r="I258" s="450">
        <v>21763.62</v>
      </c>
      <c r="J258" s="451"/>
      <c r="K258" s="450">
        <v>0</v>
      </c>
      <c r="L258" s="451"/>
      <c r="M258" s="450">
        <v>0</v>
      </c>
      <c r="N258" s="451"/>
      <c r="O258" s="450">
        <v>205</v>
      </c>
      <c r="P258" s="451"/>
      <c r="Q258" s="450">
        <v>0</v>
      </c>
      <c r="R258" s="451"/>
      <c r="S258" s="450">
        <v>2383.2399999999998</v>
      </c>
      <c r="T258" s="451"/>
      <c r="U258" s="450">
        <v>0</v>
      </c>
      <c r="V258" s="451"/>
      <c r="W258" s="450">
        <v>0</v>
      </c>
      <c r="X258" s="451"/>
      <c r="Y258" s="450">
        <v>0</v>
      </c>
      <c r="Z258" s="451"/>
      <c r="AA258" s="450">
        <v>0</v>
      </c>
      <c r="AB258" s="451"/>
      <c r="AC258" s="450">
        <v>221.5</v>
      </c>
      <c r="AD258" s="451"/>
      <c r="AE258" s="450">
        <v>42.5</v>
      </c>
      <c r="AF258" s="451"/>
      <c r="AG258" s="450">
        <v>24615.86</v>
      </c>
    </row>
    <row r="259" spans="1:33" ht="15.75" thickBot="1" x14ac:dyDescent="0.3">
      <c r="A259" s="449"/>
      <c r="B259" s="449"/>
      <c r="C259" s="449"/>
      <c r="D259" s="449"/>
      <c r="E259" s="449"/>
      <c r="F259" s="449" t="s">
        <v>508</v>
      </c>
      <c r="G259" s="449"/>
      <c r="H259" s="449"/>
      <c r="I259" s="452">
        <v>5270.85</v>
      </c>
      <c r="J259" s="451"/>
      <c r="K259" s="452">
        <v>1155.8499999999999</v>
      </c>
      <c r="L259" s="451"/>
      <c r="M259" s="452">
        <v>3860.5</v>
      </c>
      <c r="N259" s="451"/>
      <c r="O259" s="452">
        <v>5817.42</v>
      </c>
      <c r="P259" s="451"/>
      <c r="Q259" s="452">
        <v>1199.25</v>
      </c>
      <c r="R259" s="451"/>
      <c r="S259" s="452">
        <v>4570.75</v>
      </c>
      <c r="T259" s="451"/>
      <c r="U259" s="452">
        <v>2697.5</v>
      </c>
      <c r="V259" s="451"/>
      <c r="W259" s="452">
        <v>1197.5</v>
      </c>
      <c r="X259" s="451"/>
      <c r="Y259" s="452">
        <v>3991.5</v>
      </c>
      <c r="Z259" s="451"/>
      <c r="AA259" s="452">
        <v>1400.41</v>
      </c>
      <c r="AB259" s="451"/>
      <c r="AC259" s="452">
        <v>1379.79</v>
      </c>
      <c r="AD259" s="451"/>
      <c r="AE259" s="452">
        <v>3800.5</v>
      </c>
      <c r="AF259" s="451"/>
      <c r="AG259" s="452">
        <v>36341.82</v>
      </c>
    </row>
    <row r="260" spans="1:33" ht="15.75" thickBot="1" x14ac:dyDescent="0.3">
      <c r="A260" s="449"/>
      <c r="B260" s="449"/>
      <c r="C260" s="449"/>
      <c r="D260" s="449"/>
      <c r="E260" s="449" t="s">
        <v>509</v>
      </c>
      <c r="F260" s="449"/>
      <c r="G260" s="449"/>
      <c r="H260" s="449"/>
      <c r="I260" s="453">
        <v>27034.47</v>
      </c>
      <c r="J260" s="451"/>
      <c r="K260" s="453">
        <v>4454.0600000000004</v>
      </c>
      <c r="L260" s="451"/>
      <c r="M260" s="453">
        <v>3915.04</v>
      </c>
      <c r="N260" s="451"/>
      <c r="O260" s="453">
        <v>7103.68</v>
      </c>
      <c r="P260" s="451"/>
      <c r="Q260" s="453">
        <v>1645.93</v>
      </c>
      <c r="R260" s="451"/>
      <c r="S260" s="453">
        <v>7093.99</v>
      </c>
      <c r="T260" s="451"/>
      <c r="U260" s="453">
        <v>3599.41</v>
      </c>
      <c r="V260" s="451"/>
      <c r="W260" s="453">
        <v>1378.23</v>
      </c>
      <c r="X260" s="451"/>
      <c r="Y260" s="453">
        <v>4209.99</v>
      </c>
      <c r="Z260" s="451"/>
      <c r="AA260" s="453">
        <v>1600.41</v>
      </c>
      <c r="AB260" s="451"/>
      <c r="AC260" s="453">
        <v>1601.29</v>
      </c>
      <c r="AD260" s="451"/>
      <c r="AE260" s="453">
        <v>4127.67</v>
      </c>
      <c r="AF260" s="451"/>
      <c r="AG260" s="453">
        <v>67764.17</v>
      </c>
    </row>
    <row r="261" spans="1:33" x14ac:dyDescent="0.25">
      <c r="A261" s="449"/>
      <c r="B261" s="449"/>
      <c r="C261" s="449"/>
      <c r="D261" s="449" t="s">
        <v>510</v>
      </c>
      <c r="E261" s="449"/>
      <c r="F261" s="449"/>
      <c r="G261" s="449"/>
      <c r="H261" s="449"/>
      <c r="I261" s="450">
        <v>39306.879999999997</v>
      </c>
      <c r="J261" s="451"/>
      <c r="K261" s="450">
        <v>21219.73</v>
      </c>
      <c r="L261" s="451"/>
      <c r="M261" s="450">
        <v>21843.17</v>
      </c>
      <c r="N261" s="451"/>
      <c r="O261" s="450">
        <v>24407.57</v>
      </c>
      <c r="P261" s="451"/>
      <c r="Q261" s="450">
        <v>23976.47</v>
      </c>
      <c r="R261" s="451"/>
      <c r="S261" s="450">
        <v>23776.560000000001</v>
      </c>
      <c r="T261" s="451"/>
      <c r="U261" s="450">
        <v>20596.23</v>
      </c>
      <c r="V261" s="451"/>
      <c r="W261" s="450">
        <v>16602.099999999999</v>
      </c>
      <c r="X261" s="451"/>
      <c r="Y261" s="450">
        <v>16568.59</v>
      </c>
      <c r="Z261" s="451"/>
      <c r="AA261" s="450">
        <v>15112.19</v>
      </c>
      <c r="AB261" s="451"/>
      <c r="AC261" s="450">
        <v>14868.15</v>
      </c>
      <c r="AD261" s="451"/>
      <c r="AE261" s="450">
        <v>20672.27</v>
      </c>
      <c r="AF261" s="451"/>
      <c r="AG261" s="450">
        <v>258949.91</v>
      </c>
    </row>
    <row r="262" spans="1:33" x14ac:dyDescent="0.25">
      <c r="A262" s="449"/>
      <c r="B262" s="449"/>
      <c r="C262" s="449"/>
      <c r="D262" s="449" t="s">
        <v>245</v>
      </c>
      <c r="E262" s="449"/>
      <c r="F262" s="449"/>
      <c r="G262" s="449"/>
      <c r="H262" s="449"/>
      <c r="I262" s="450"/>
      <c r="J262" s="451"/>
      <c r="K262" s="450"/>
      <c r="L262" s="451"/>
      <c r="M262" s="450"/>
      <c r="N262" s="451"/>
      <c r="O262" s="450"/>
      <c r="P262" s="451"/>
      <c r="Q262" s="450"/>
      <c r="R262" s="451"/>
      <c r="S262" s="450"/>
      <c r="T262" s="451"/>
      <c r="U262" s="450"/>
      <c r="V262" s="451"/>
      <c r="W262" s="450"/>
      <c r="X262" s="451"/>
      <c r="Y262" s="450"/>
      <c r="Z262" s="451"/>
      <c r="AA262" s="450"/>
      <c r="AB262" s="451"/>
      <c r="AC262" s="450"/>
      <c r="AD262" s="451"/>
      <c r="AE262" s="450"/>
      <c r="AF262" s="451"/>
      <c r="AG262" s="450"/>
    </row>
    <row r="263" spans="1:33" x14ac:dyDescent="0.25">
      <c r="A263" s="449"/>
      <c r="B263" s="449"/>
      <c r="C263" s="449"/>
      <c r="D263" s="449"/>
      <c r="E263" s="449" t="s">
        <v>511</v>
      </c>
      <c r="F263" s="449"/>
      <c r="G263" s="449"/>
      <c r="H263" s="449"/>
      <c r="I263" s="450">
        <v>5379.12</v>
      </c>
      <c r="J263" s="451"/>
      <c r="K263" s="450">
        <v>5383.32</v>
      </c>
      <c r="L263" s="451"/>
      <c r="M263" s="450">
        <v>5381.22</v>
      </c>
      <c r="N263" s="451"/>
      <c r="O263" s="450">
        <v>5381.22</v>
      </c>
      <c r="P263" s="451"/>
      <c r="Q263" s="450">
        <v>5381.22</v>
      </c>
      <c r="R263" s="451"/>
      <c r="S263" s="450">
        <v>5381.22</v>
      </c>
      <c r="T263" s="451"/>
      <c r="U263" s="450">
        <v>5381.22</v>
      </c>
      <c r="V263" s="451"/>
      <c r="W263" s="450">
        <v>5381.22</v>
      </c>
      <c r="X263" s="451"/>
      <c r="Y263" s="450">
        <v>5381.22</v>
      </c>
      <c r="Z263" s="451"/>
      <c r="AA263" s="450">
        <v>5381.22</v>
      </c>
      <c r="AB263" s="451"/>
      <c r="AC263" s="450">
        <v>5381.22</v>
      </c>
      <c r="AD263" s="451"/>
      <c r="AE263" s="450">
        <v>5381.22</v>
      </c>
      <c r="AF263" s="451"/>
      <c r="AG263" s="450">
        <v>64574.64</v>
      </c>
    </row>
    <row r="264" spans="1:33" x14ac:dyDescent="0.25">
      <c r="A264" s="449"/>
      <c r="B264" s="449"/>
      <c r="C264" s="449"/>
      <c r="D264" s="449"/>
      <c r="E264" s="449" t="s">
        <v>512</v>
      </c>
      <c r="F264" s="449"/>
      <c r="G264" s="449"/>
      <c r="H264" s="449"/>
      <c r="I264" s="450">
        <v>1324.7</v>
      </c>
      <c r="J264" s="451"/>
      <c r="K264" s="450">
        <v>1324.7</v>
      </c>
      <c r="L264" s="451"/>
      <c r="M264" s="450">
        <v>1324.7</v>
      </c>
      <c r="N264" s="451"/>
      <c r="O264" s="450">
        <v>1324.7</v>
      </c>
      <c r="P264" s="451"/>
      <c r="Q264" s="450">
        <v>1324.7</v>
      </c>
      <c r="R264" s="451"/>
      <c r="S264" s="450">
        <v>1324.7</v>
      </c>
      <c r="T264" s="451"/>
      <c r="U264" s="450">
        <v>1324.7</v>
      </c>
      <c r="V264" s="451"/>
      <c r="W264" s="450">
        <v>1324.7</v>
      </c>
      <c r="X264" s="451"/>
      <c r="Y264" s="450">
        <v>1324.7</v>
      </c>
      <c r="Z264" s="451"/>
      <c r="AA264" s="450">
        <v>1324.7</v>
      </c>
      <c r="AB264" s="451"/>
      <c r="AC264" s="450">
        <v>1324.7</v>
      </c>
      <c r="AD264" s="451"/>
      <c r="AE264" s="450">
        <v>1324.7</v>
      </c>
      <c r="AF264" s="451"/>
      <c r="AG264" s="450">
        <v>15896.4</v>
      </c>
    </row>
    <row r="265" spans="1:33" x14ac:dyDescent="0.25">
      <c r="A265" s="449"/>
      <c r="B265" s="449"/>
      <c r="C265" s="449"/>
      <c r="D265" s="449"/>
      <c r="E265" s="449" t="s">
        <v>513</v>
      </c>
      <c r="F265" s="449"/>
      <c r="G265" s="449"/>
      <c r="H265" s="449"/>
      <c r="I265" s="450">
        <v>807.18</v>
      </c>
      <c r="J265" s="451"/>
      <c r="K265" s="450">
        <v>807.18</v>
      </c>
      <c r="L265" s="451"/>
      <c r="M265" s="450">
        <v>807.18</v>
      </c>
      <c r="N265" s="451"/>
      <c r="O265" s="450">
        <v>807.18</v>
      </c>
      <c r="P265" s="451"/>
      <c r="Q265" s="450">
        <v>807.18</v>
      </c>
      <c r="R265" s="451"/>
      <c r="S265" s="450">
        <v>807.18</v>
      </c>
      <c r="T265" s="451"/>
      <c r="U265" s="450">
        <v>1066.1300000000001</v>
      </c>
      <c r="V265" s="451"/>
      <c r="W265" s="450">
        <v>893.5</v>
      </c>
      <c r="X265" s="451"/>
      <c r="Y265" s="450">
        <v>850.33</v>
      </c>
      <c r="Z265" s="451"/>
      <c r="AA265" s="450">
        <v>850.33</v>
      </c>
      <c r="AB265" s="451"/>
      <c r="AC265" s="450">
        <v>850.33</v>
      </c>
      <c r="AD265" s="451"/>
      <c r="AE265" s="450">
        <v>7714.08</v>
      </c>
      <c r="AF265" s="451"/>
      <c r="AG265" s="450">
        <v>17067.78</v>
      </c>
    </row>
    <row r="266" spans="1:33" x14ac:dyDescent="0.25">
      <c r="A266" s="449"/>
      <c r="B266" s="449"/>
      <c r="C266" s="449"/>
      <c r="D266" s="449"/>
      <c r="E266" s="449" t="s">
        <v>514</v>
      </c>
      <c r="F266" s="449"/>
      <c r="G266" s="449"/>
      <c r="H266" s="449"/>
      <c r="I266" s="450">
        <v>20038.93</v>
      </c>
      <c r="J266" s="451"/>
      <c r="K266" s="450">
        <v>22242.48</v>
      </c>
      <c r="L266" s="451"/>
      <c r="M266" s="450">
        <v>21452.18</v>
      </c>
      <c r="N266" s="451"/>
      <c r="O266" s="450">
        <v>21244.54</v>
      </c>
      <c r="P266" s="451"/>
      <c r="Q266" s="450">
        <v>21244.54</v>
      </c>
      <c r="R266" s="451"/>
      <c r="S266" s="450">
        <v>21244.54</v>
      </c>
      <c r="T266" s="451"/>
      <c r="U266" s="450">
        <v>21244.54</v>
      </c>
      <c r="V266" s="451"/>
      <c r="W266" s="450">
        <v>21244.54</v>
      </c>
      <c r="X266" s="451"/>
      <c r="Y266" s="450">
        <v>21244.54</v>
      </c>
      <c r="Z266" s="451"/>
      <c r="AA266" s="450">
        <v>21244.54</v>
      </c>
      <c r="AB266" s="451"/>
      <c r="AC266" s="450">
        <v>21244.54</v>
      </c>
      <c r="AD266" s="451"/>
      <c r="AE266" s="450">
        <v>17246.310000000001</v>
      </c>
      <c r="AF266" s="451"/>
      <c r="AG266" s="450">
        <v>250936.22</v>
      </c>
    </row>
    <row r="267" spans="1:33" x14ac:dyDescent="0.25">
      <c r="A267" s="449"/>
      <c r="B267" s="449"/>
      <c r="C267" s="449"/>
      <c r="D267" s="449"/>
      <c r="E267" s="449" t="s">
        <v>515</v>
      </c>
      <c r="F267" s="449"/>
      <c r="G267" s="449"/>
      <c r="H267" s="449"/>
      <c r="I267" s="450">
        <v>2115.73</v>
      </c>
      <c r="J267" s="451"/>
      <c r="K267" s="450">
        <v>2115.73</v>
      </c>
      <c r="L267" s="451"/>
      <c r="M267" s="450">
        <v>2115.73</v>
      </c>
      <c r="N267" s="451"/>
      <c r="O267" s="450">
        <v>2115.73</v>
      </c>
      <c r="P267" s="451"/>
      <c r="Q267" s="450">
        <v>2394.9</v>
      </c>
      <c r="R267" s="451"/>
      <c r="S267" s="450">
        <v>2171.5700000000002</v>
      </c>
      <c r="T267" s="451"/>
      <c r="U267" s="450">
        <v>2171.5700000000002</v>
      </c>
      <c r="V267" s="451"/>
      <c r="W267" s="450">
        <v>2171.5700000000002</v>
      </c>
      <c r="X267" s="451"/>
      <c r="Y267" s="450">
        <v>1669.07</v>
      </c>
      <c r="Z267" s="451"/>
      <c r="AA267" s="450">
        <v>2115.73</v>
      </c>
      <c r="AB267" s="451"/>
      <c r="AC267" s="450">
        <v>2115.73</v>
      </c>
      <c r="AD267" s="451"/>
      <c r="AE267" s="450">
        <v>2115.73</v>
      </c>
      <c r="AF267" s="451"/>
      <c r="AG267" s="450">
        <v>25388.79</v>
      </c>
    </row>
    <row r="268" spans="1:33" x14ac:dyDescent="0.25">
      <c r="A268" s="449"/>
      <c r="B268" s="449"/>
      <c r="C268" s="449"/>
      <c r="D268" s="449"/>
      <c r="E268" s="449" t="s">
        <v>516</v>
      </c>
      <c r="F268" s="449"/>
      <c r="G268" s="449"/>
      <c r="H268" s="449"/>
      <c r="I268" s="450">
        <v>9085.52</v>
      </c>
      <c r="J268" s="451"/>
      <c r="K268" s="450">
        <v>9085.52</v>
      </c>
      <c r="L268" s="451"/>
      <c r="M268" s="450">
        <v>9085.52</v>
      </c>
      <c r="N268" s="451"/>
      <c r="O268" s="450">
        <v>9085.52</v>
      </c>
      <c r="P268" s="451"/>
      <c r="Q268" s="450">
        <v>9085.52</v>
      </c>
      <c r="R268" s="451"/>
      <c r="S268" s="450">
        <v>9085.52</v>
      </c>
      <c r="T268" s="451"/>
      <c r="U268" s="450">
        <v>9085.52</v>
      </c>
      <c r="V268" s="451"/>
      <c r="W268" s="450">
        <v>9085.52</v>
      </c>
      <c r="X268" s="451"/>
      <c r="Y268" s="450">
        <v>9085.52</v>
      </c>
      <c r="Z268" s="451"/>
      <c r="AA268" s="450">
        <v>9085.52</v>
      </c>
      <c r="AB268" s="451"/>
      <c r="AC268" s="450">
        <v>9085.52</v>
      </c>
      <c r="AD268" s="451"/>
      <c r="AE268" s="450">
        <v>9085.52</v>
      </c>
      <c r="AF268" s="451"/>
      <c r="AG268" s="450">
        <v>109026.24000000001</v>
      </c>
    </row>
    <row r="269" spans="1:33" ht="15.75" thickBot="1" x14ac:dyDescent="0.3">
      <c r="A269" s="449"/>
      <c r="B269" s="449"/>
      <c r="C269" s="449"/>
      <c r="D269" s="449"/>
      <c r="E269" s="449" t="s">
        <v>517</v>
      </c>
      <c r="F269" s="449"/>
      <c r="G269" s="449"/>
      <c r="H269" s="449"/>
      <c r="I269" s="454">
        <v>1997.87</v>
      </c>
      <c r="J269" s="451"/>
      <c r="K269" s="454">
        <v>1997.87</v>
      </c>
      <c r="L269" s="451"/>
      <c r="M269" s="454">
        <v>1997.87</v>
      </c>
      <c r="N269" s="451"/>
      <c r="O269" s="454">
        <v>1997.87</v>
      </c>
      <c r="P269" s="451"/>
      <c r="Q269" s="454">
        <v>1997.87</v>
      </c>
      <c r="R269" s="451"/>
      <c r="S269" s="454">
        <v>1997.87</v>
      </c>
      <c r="T269" s="451"/>
      <c r="U269" s="454">
        <v>1997.87</v>
      </c>
      <c r="V269" s="451"/>
      <c r="W269" s="454">
        <v>1997.87</v>
      </c>
      <c r="X269" s="451"/>
      <c r="Y269" s="454">
        <v>1997.87</v>
      </c>
      <c r="Z269" s="451"/>
      <c r="AA269" s="454">
        <v>1997.87</v>
      </c>
      <c r="AB269" s="451"/>
      <c r="AC269" s="454">
        <v>1997.87</v>
      </c>
      <c r="AD269" s="451"/>
      <c r="AE269" s="454">
        <v>1997.87</v>
      </c>
      <c r="AF269" s="451"/>
      <c r="AG269" s="454">
        <v>23974.44</v>
      </c>
    </row>
    <row r="270" spans="1:33" x14ac:dyDescent="0.25">
      <c r="A270" s="449"/>
      <c r="B270" s="449"/>
      <c r="C270" s="449"/>
      <c r="D270" s="449" t="s">
        <v>518</v>
      </c>
      <c r="E270" s="449"/>
      <c r="F270" s="449"/>
      <c r="G270" s="449"/>
      <c r="H270" s="449"/>
      <c r="I270" s="450">
        <v>40749.050000000003</v>
      </c>
      <c r="J270" s="451"/>
      <c r="K270" s="450">
        <v>42956.800000000003</v>
      </c>
      <c r="L270" s="451"/>
      <c r="M270" s="450">
        <v>42164.4</v>
      </c>
      <c r="N270" s="451"/>
      <c r="O270" s="450">
        <v>41956.76</v>
      </c>
      <c r="P270" s="451"/>
      <c r="Q270" s="450">
        <v>42235.93</v>
      </c>
      <c r="R270" s="451"/>
      <c r="S270" s="450">
        <v>42012.6</v>
      </c>
      <c r="T270" s="451"/>
      <c r="U270" s="450">
        <v>42271.55</v>
      </c>
      <c r="V270" s="451"/>
      <c r="W270" s="450">
        <v>42098.92</v>
      </c>
      <c r="X270" s="451"/>
      <c r="Y270" s="450">
        <v>41553.25</v>
      </c>
      <c r="Z270" s="451"/>
      <c r="AA270" s="450">
        <v>41999.91</v>
      </c>
      <c r="AB270" s="451"/>
      <c r="AC270" s="450">
        <v>41999.91</v>
      </c>
      <c r="AD270" s="451"/>
      <c r="AE270" s="450">
        <v>44865.43</v>
      </c>
      <c r="AF270" s="451"/>
      <c r="AG270" s="450">
        <v>506864.51</v>
      </c>
    </row>
    <row r="271" spans="1:33" x14ac:dyDescent="0.25">
      <c r="A271" s="449"/>
      <c r="B271" s="449"/>
      <c r="C271" s="449"/>
      <c r="D271" s="449" t="s">
        <v>519</v>
      </c>
      <c r="E271" s="449"/>
      <c r="F271" s="449"/>
      <c r="G271" s="449"/>
      <c r="H271" s="449"/>
      <c r="I271" s="450"/>
      <c r="J271" s="451"/>
      <c r="K271" s="450"/>
      <c r="L271" s="451"/>
      <c r="M271" s="450"/>
      <c r="N271" s="451"/>
      <c r="O271" s="450"/>
      <c r="P271" s="451"/>
      <c r="Q271" s="450"/>
      <c r="R271" s="451"/>
      <c r="S271" s="450"/>
      <c r="T271" s="451"/>
      <c r="U271" s="450"/>
      <c r="V271" s="451"/>
      <c r="W271" s="450"/>
      <c r="X271" s="451"/>
      <c r="Y271" s="450"/>
      <c r="Z271" s="451"/>
      <c r="AA271" s="450"/>
      <c r="AB271" s="451"/>
      <c r="AC271" s="450"/>
      <c r="AD271" s="451"/>
      <c r="AE271" s="450"/>
      <c r="AF271" s="451"/>
      <c r="AG271" s="450"/>
    </row>
    <row r="272" spans="1:33" x14ac:dyDescent="0.25">
      <c r="A272" s="449"/>
      <c r="B272" s="449"/>
      <c r="C272" s="449"/>
      <c r="D272" s="449"/>
      <c r="E272" s="449" t="s">
        <v>520</v>
      </c>
      <c r="F272" s="449"/>
      <c r="G272" s="449"/>
      <c r="H272" s="449"/>
      <c r="I272" s="450">
        <v>0</v>
      </c>
      <c r="J272" s="451"/>
      <c r="K272" s="450">
        <v>0</v>
      </c>
      <c r="L272" s="451"/>
      <c r="M272" s="450">
        <v>0</v>
      </c>
      <c r="N272" s="451"/>
      <c r="O272" s="450">
        <v>0</v>
      </c>
      <c r="P272" s="451"/>
      <c r="Q272" s="450">
        <v>0</v>
      </c>
      <c r="R272" s="451"/>
      <c r="S272" s="450">
        <v>0</v>
      </c>
      <c r="T272" s="451"/>
      <c r="U272" s="450">
        <v>0</v>
      </c>
      <c r="V272" s="451"/>
      <c r="W272" s="450">
        <v>0</v>
      </c>
      <c r="X272" s="451"/>
      <c r="Y272" s="450">
        <v>0</v>
      </c>
      <c r="Z272" s="451"/>
      <c r="AA272" s="450">
        <v>0</v>
      </c>
      <c r="AB272" s="451"/>
      <c r="AC272" s="450">
        <v>0</v>
      </c>
      <c r="AD272" s="451"/>
      <c r="AE272" s="450">
        <v>2789195</v>
      </c>
      <c r="AF272" s="451"/>
      <c r="AG272" s="450">
        <v>2789195</v>
      </c>
    </row>
    <row r="273" spans="1:33" ht="15.75" thickBot="1" x14ac:dyDescent="0.3">
      <c r="A273" s="449"/>
      <c r="B273" s="449"/>
      <c r="C273" s="449"/>
      <c r="D273" s="449"/>
      <c r="E273" s="449" t="s">
        <v>521</v>
      </c>
      <c r="F273" s="449"/>
      <c r="G273" s="449"/>
      <c r="H273" s="449"/>
      <c r="I273" s="452">
        <v>0</v>
      </c>
      <c r="J273" s="451"/>
      <c r="K273" s="452">
        <v>0</v>
      </c>
      <c r="L273" s="451"/>
      <c r="M273" s="452">
        <v>0</v>
      </c>
      <c r="N273" s="451"/>
      <c r="O273" s="452">
        <v>0</v>
      </c>
      <c r="P273" s="451"/>
      <c r="Q273" s="452">
        <v>0</v>
      </c>
      <c r="R273" s="451"/>
      <c r="S273" s="452">
        <v>0</v>
      </c>
      <c r="T273" s="451"/>
      <c r="U273" s="452">
        <v>0</v>
      </c>
      <c r="V273" s="451"/>
      <c r="W273" s="452">
        <v>0</v>
      </c>
      <c r="X273" s="451"/>
      <c r="Y273" s="452">
        <v>0</v>
      </c>
      <c r="Z273" s="451"/>
      <c r="AA273" s="452">
        <v>0</v>
      </c>
      <c r="AB273" s="451"/>
      <c r="AC273" s="452">
        <v>0</v>
      </c>
      <c r="AD273" s="451"/>
      <c r="AE273" s="452">
        <v>882</v>
      </c>
      <c r="AF273" s="451"/>
      <c r="AG273" s="452">
        <v>882</v>
      </c>
    </row>
    <row r="274" spans="1:33" ht="15.75" thickBot="1" x14ac:dyDescent="0.3">
      <c r="A274" s="449"/>
      <c r="B274" s="449"/>
      <c r="C274" s="449"/>
      <c r="D274" s="449" t="s">
        <v>522</v>
      </c>
      <c r="E274" s="449"/>
      <c r="F274" s="449"/>
      <c r="G274" s="449"/>
      <c r="H274" s="449"/>
      <c r="I274" s="455">
        <v>0</v>
      </c>
      <c r="J274" s="451"/>
      <c r="K274" s="455">
        <v>0</v>
      </c>
      <c r="L274" s="451"/>
      <c r="M274" s="455">
        <v>0</v>
      </c>
      <c r="N274" s="451"/>
      <c r="O274" s="455">
        <v>0</v>
      </c>
      <c r="P274" s="451"/>
      <c r="Q274" s="455">
        <v>0</v>
      </c>
      <c r="R274" s="451"/>
      <c r="S274" s="455">
        <v>0</v>
      </c>
      <c r="T274" s="451"/>
      <c r="U274" s="455">
        <v>0</v>
      </c>
      <c r="V274" s="451"/>
      <c r="W274" s="455">
        <v>0</v>
      </c>
      <c r="X274" s="451"/>
      <c r="Y274" s="455">
        <v>0</v>
      </c>
      <c r="Z274" s="451"/>
      <c r="AA274" s="455">
        <v>0</v>
      </c>
      <c r="AB274" s="451"/>
      <c r="AC274" s="455">
        <v>0</v>
      </c>
      <c r="AD274" s="451"/>
      <c r="AE274" s="455">
        <v>2790077</v>
      </c>
      <c r="AF274" s="451"/>
      <c r="AG274" s="455">
        <v>2790077</v>
      </c>
    </row>
    <row r="275" spans="1:33" ht="15.75" thickBot="1" x14ac:dyDescent="0.3">
      <c r="A275" s="449"/>
      <c r="B275" s="449"/>
      <c r="C275" s="449" t="s">
        <v>26</v>
      </c>
      <c r="D275" s="449"/>
      <c r="E275" s="449"/>
      <c r="F275" s="449"/>
      <c r="G275" s="449"/>
      <c r="H275" s="449"/>
      <c r="I275" s="455">
        <v>1235474.23</v>
      </c>
      <c r="J275" s="451"/>
      <c r="K275" s="455">
        <v>1205828.83</v>
      </c>
      <c r="L275" s="451"/>
      <c r="M275" s="455">
        <v>1247174.47</v>
      </c>
      <c r="N275" s="451"/>
      <c r="O275" s="455">
        <v>1281737.3500000001</v>
      </c>
      <c r="P275" s="451"/>
      <c r="Q275" s="455">
        <v>1282711.1399999999</v>
      </c>
      <c r="R275" s="451"/>
      <c r="S275" s="455">
        <v>1253238.04</v>
      </c>
      <c r="T275" s="451"/>
      <c r="U275" s="455">
        <v>1232057.1100000001</v>
      </c>
      <c r="V275" s="451"/>
      <c r="W275" s="455">
        <v>1238587.31</v>
      </c>
      <c r="X275" s="451"/>
      <c r="Y275" s="455">
        <v>1305195.52</v>
      </c>
      <c r="Z275" s="451"/>
      <c r="AA275" s="455">
        <v>1104003.67</v>
      </c>
      <c r="AB275" s="451"/>
      <c r="AC275" s="455">
        <v>1165585.97</v>
      </c>
      <c r="AD275" s="451"/>
      <c r="AE275" s="455">
        <v>4255582</v>
      </c>
      <c r="AF275" s="451"/>
      <c r="AG275" s="455">
        <v>17807175.640000001</v>
      </c>
    </row>
    <row r="276" spans="1:33" ht="15.75" thickBot="1" x14ac:dyDescent="0.3">
      <c r="A276" s="449" t="s">
        <v>162</v>
      </c>
      <c r="B276" s="449"/>
      <c r="C276" s="449"/>
      <c r="D276" s="449"/>
      <c r="E276" s="449"/>
      <c r="F276" s="449"/>
      <c r="G276" s="449"/>
      <c r="H276" s="449"/>
      <c r="I276" s="456">
        <v>43513.72</v>
      </c>
      <c r="J276" s="449"/>
      <c r="K276" s="456">
        <v>82542.460000000006</v>
      </c>
      <c r="L276" s="449"/>
      <c r="M276" s="456">
        <v>243309.16</v>
      </c>
      <c r="N276" s="449"/>
      <c r="O276" s="456">
        <v>75166.47</v>
      </c>
      <c r="P276" s="449"/>
      <c r="Q276" s="456">
        <v>88263.56</v>
      </c>
      <c r="R276" s="449"/>
      <c r="S276" s="456">
        <v>29235.71</v>
      </c>
      <c r="T276" s="449"/>
      <c r="U276" s="456">
        <v>41519.370000000003</v>
      </c>
      <c r="V276" s="449"/>
      <c r="W276" s="456">
        <v>21576.09</v>
      </c>
      <c r="X276" s="449"/>
      <c r="Y276" s="456">
        <v>-81646.7</v>
      </c>
      <c r="Z276" s="449"/>
      <c r="AA276" s="456">
        <v>76737.399999999994</v>
      </c>
      <c r="AB276" s="449"/>
      <c r="AC276" s="456">
        <v>22556.16</v>
      </c>
      <c r="AD276" s="449"/>
      <c r="AE276" s="456">
        <v>527989.48</v>
      </c>
      <c r="AF276" s="449"/>
      <c r="AG276" s="456">
        <v>1170762.8799999999</v>
      </c>
    </row>
    <row r="277" spans="1:33" ht="15.75" thickTop="1" x14ac:dyDescent="0.25">
      <c r="A277" s="448"/>
      <c r="B277" s="448"/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  <c r="O277" s="448"/>
      <c r="P277" s="448"/>
      <c r="Q277" s="448"/>
      <c r="R277" s="448"/>
      <c r="S277" s="448"/>
      <c r="T277" s="448"/>
      <c r="U277" s="448"/>
      <c r="V277" s="448"/>
      <c r="W277" s="448"/>
      <c r="X277" s="448"/>
      <c r="Y277" s="448"/>
      <c r="Z277" s="448"/>
      <c r="AA277" s="448"/>
      <c r="AB277" s="448"/>
      <c r="AC277" s="448"/>
      <c r="AD277" s="448"/>
      <c r="AE277" s="448"/>
      <c r="AF277" s="448"/>
      <c r="AG277" s="4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E948-E887-4936-B861-6817B7DEFB85}"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6"/>
  <sheetViews>
    <sheetView topLeftCell="A7" workbookViewId="0">
      <selection activeCell="K12" sqref="K12"/>
    </sheetView>
  </sheetViews>
  <sheetFormatPr defaultRowHeight="15" x14ac:dyDescent="0.25"/>
  <cols>
    <col min="11" max="11" width="11.5703125" bestFit="1" customWidth="1"/>
  </cols>
  <sheetData>
    <row r="1" spans="1:54" ht="23.25" x14ac:dyDescent="0.25">
      <c r="A1" s="32" t="s">
        <v>32</v>
      </c>
      <c r="B1" s="33"/>
      <c r="C1" s="34"/>
      <c r="D1" s="34"/>
      <c r="E1" s="34"/>
      <c r="F1" s="34"/>
      <c r="G1" s="35"/>
      <c r="H1" s="34"/>
      <c r="I1" s="34"/>
      <c r="J1" s="34"/>
      <c r="K1" s="34"/>
      <c r="L1" s="36"/>
      <c r="M1" s="37"/>
      <c r="N1" s="37"/>
      <c r="O1" s="38"/>
      <c r="P1" s="38"/>
      <c r="Q1" s="38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3"/>
      <c r="AD1" s="39"/>
      <c r="AE1" s="40"/>
      <c r="AF1" s="40"/>
      <c r="AG1" s="40"/>
      <c r="AH1" s="40"/>
      <c r="AI1" s="41" t="s">
        <v>33</v>
      </c>
      <c r="AJ1" s="40"/>
      <c r="AK1" s="40"/>
      <c r="AL1" s="40"/>
      <c r="AM1" s="41" t="s">
        <v>33</v>
      </c>
      <c r="AN1" s="41" t="s">
        <v>33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3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8.75" x14ac:dyDescent="0.25">
      <c r="A3" s="45" t="s">
        <v>35</v>
      </c>
      <c r="B3" s="46"/>
      <c r="C3" s="47"/>
      <c r="D3" s="47"/>
      <c r="E3" s="47"/>
      <c r="F3" s="47"/>
      <c r="G3" s="48"/>
      <c r="H3" s="43"/>
      <c r="I3" s="43"/>
      <c r="J3" s="43"/>
      <c r="K3" s="47"/>
      <c r="L3" s="4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4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52"/>
      <c r="AI4" s="52"/>
      <c r="AJ4" s="53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3"/>
      <c r="AW4" s="53"/>
      <c r="AX4" s="53"/>
      <c r="AY4" s="53"/>
      <c r="AZ4" s="53"/>
      <c r="BA4" s="53"/>
      <c r="BB4" s="51"/>
    </row>
    <row r="5" spans="1:54" ht="15.75" x14ac:dyDescent="0.25">
      <c r="A5" s="54"/>
      <c r="B5" s="54"/>
      <c r="C5" s="55"/>
      <c r="D5" s="485" t="s">
        <v>36</v>
      </c>
      <c r="E5" s="485"/>
      <c r="F5" s="56"/>
      <c r="G5" s="57"/>
      <c r="H5" s="58"/>
      <c r="I5" s="485" t="s">
        <v>37</v>
      </c>
      <c r="J5" s="485"/>
      <c r="K5" s="59"/>
      <c r="L5" s="60"/>
      <c r="M5" s="61" t="s">
        <v>38</v>
      </c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  <c r="AB5" s="64"/>
      <c r="AC5" s="65"/>
      <c r="AD5" s="61" t="s">
        <v>39</v>
      </c>
      <c r="AE5" s="62"/>
      <c r="AF5" s="62"/>
      <c r="AG5" s="62"/>
      <c r="AH5" s="62"/>
      <c r="AI5" s="64" t="s">
        <v>40</v>
      </c>
      <c r="AJ5" s="66"/>
      <c r="AK5" s="67" t="s">
        <v>41</v>
      </c>
      <c r="AL5" s="68"/>
      <c r="AM5" s="68"/>
      <c r="AN5" s="68"/>
      <c r="AO5" s="69"/>
      <c r="AP5" s="69"/>
      <c r="AQ5" s="69"/>
      <c r="AR5" s="69"/>
      <c r="AS5" s="69"/>
      <c r="AT5" s="69"/>
      <c r="AU5" s="70"/>
      <c r="AV5" s="71"/>
      <c r="AW5" s="67" t="s">
        <v>42</v>
      </c>
      <c r="AX5" s="72"/>
      <c r="AY5" s="68"/>
      <c r="AZ5" s="68"/>
      <c r="BA5" s="68"/>
      <c r="BB5" s="69"/>
    </row>
    <row r="6" spans="1:54" ht="64.5" x14ac:dyDescent="0.25">
      <c r="A6" s="73" t="s">
        <v>43</v>
      </c>
      <c r="B6" s="74" t="s">
        <v>44</v>
      </c>
      <c r="C6" s="73" t="s">
        <v>45</v>
      </c>
      <c r="D6" s="75" t="s">
        <v>46</v>
      </c>
      <c r="E6" s="75" t="s">
        <v>47</v>
      </c>
      <c r="F6" s="76" t="s">
        <v>48</v>
      </c>
      <c r="G6" s="77"/>
      <c r="H6" s="73" t="s">
        <v>49</v>
      </c>
      <c r="I6" s="75" t="s">
        <v>50</v>
      </c>
      <c r="J6" s="75" t="s">
        <v>51</v>
      </c>
      <c r="K6" s="76" t="s">
        <v>52</v>
      </c>
      <c r="L6" s="78"/>
      <c r="M6" s="79" t="s">
        <v>43</v>
      </c>
      <c r="N6" s="80" t="s">
        <v>53</v>
      </c>
      <c r="O6" s="80" t="s">
        <v>54</v>
      </c>
      <c r="P6" s="80" t="s">
        <v>55</v>
      </c>
      <c r="Q6" s="80" t="s">
        <v>56</v>
      </c>
      <c r="R6" s="80" t="s">
        <v>57</v>
      </c>
      <c r="S6" s="80" t="s">
        <v>58</v>
      </c>
      <c r="T6" s="80" t="s">
        <v>59</v>
      </c>
      <c r="U6" s="80" t="s">
        <v>60</v>
      </c>
      <c r="V6" s="80" t="s">
        <v>61</v>
      </c>
      <c r="W6" s="80" t="s">
        <v>62</v>
      </c>
      <c r="X6" s="80" t="s">
        <v>63</v>
      </c>
      <c r="Y6" s="80" t="s">
        <v>64</v>
      </c>
      <c r="Z6" s="80" t="s">
        <v>65</v>
      </c>
      <c r="AA6" s="80" t="s">
        <v>66</v>
      </c>
      <c r="AB6" s="81" t="s">
        <v>67</v>
      </c>
      <c r="AC6" s="82"/>
      <c r="AD6" s="79" t="s">
        <v>43</v>
      </c>
      <c r="AE6" s="80" t="s">
        <v>68</v>
      </c>
      <c r="AF6" s="80" t="s">
        <v>69</v>
      </c>
      <c r="AG6" s="80" t="s">
        <v>70</v>
      </c>
      <c r="AH6" s="80" t="s">
        <v>71</v>
      </c>
      <c r="AI6" s="83" t="s">
        <v>72</v>
      </c>
      <c r="AJ6" s="84"/>
      <c r="AK6" s="85" t="s">
        <v>43</v>
      </c>
      <c r="AL6" s="86" t="s">
        <v>73</v>
      </c>
      <c r="AM6" s="86" t="s">
        <v>74</v>
      </c>
      <c r="AN6" s="86" t="s">
        <v>75</v>
      </c>
      <c r="AO6" s="86" t="s">
        <v>76</v>
      </c>
      <c r="AP6" s="86" t="s">
        <v>77</v>
      </c>
      <c r="AQ6" s="86" t="s">
        <v>78</v>
      </c>
      <c r="AR6" s="86" t="s">
        <v>79</v>
      </c>
      <c r="AS6" s="86" t="s">
        <v>80</v>
      </c>
      <c r="AT6" s="86" t="s">
        <v>81</v>
      </c>
      <c r="AU6" s="87" t="s">
        <v>82</v>
      </c>
      <c r="AV6" s="88"/>
      <c r="AW6" s="85" t="s">
        <v>43</v>
      </c>
      <c r="AX6" s="89" t="s">
        <v>73</v>
      </c>
      <c r="AY6" s="86" t="s">
        <v>74</v>
      </c>
      <c r="AZ6" s="86" t="s">
        <v>75</v>
      </c>
      <c r="BA6" s="86" t="s">
        <v>80</v>
      </c>
      <c r="BB6" s="86" t="s">
        <v>81</v>
      </c>
    </row>
    <row r="7" spans="1:54" ht="15.75" thickBot="1" x14ac:dyDescent="0.3">
      <c r="A7" s="90"/>
      <c r="B7" s="91"/>
      <c r="C7" s="92"/>
      <c r="D7" s="93"/>
      <c r="E7" s="93"/>
      <c r="F7" s="94"/>
      <c r="G7" s="95"/>
      <c r="H7" s="92"/>
      <c r="I7" s="93"/>
      <c r="J7" s="93"/>
      <c r="K7" s="94"/>
      <c r="L7" s="96"/>
      <c r="M7" s="9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52"/>
      <c r="AD7" s="97"/>
      <c r="AE7" s="98"/>
      <c r="AF7" s="98"/>
      <c r="AG7" s="98"/>
      <c r="AH7" s="98"/>
      <c r="AI7" s="100"/>
      <c r="AJ7" s="101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4"/>
      <c r="AV7" s="105"/>
      <c r="AW7" s="102"/>
      <c r="AX7" s="106"/>
      <c r="AY7" s="103"/>
      <c r="AZ7" s="103"/>
      <c r="BA7" s="103"/>
      <c r="BB7" s="103"/>
    </row>
    <row r="8" spans="1:54" x14ac:dyDescent="0.25">
      <c r="A8" s="107">
        <v>430</v>
      </c>
      <c r="B8" s="108" t="s">
        <v>83</v>
      </c>
      <c r="C8" s="109">
        <v>966</v>
      </c>
      <c r="D8" s="110" t="s">
        <v>84</v>
      </c>
      <c r="E8" s="110">
        <v>0</v>
      </c>
      <c r="F8" s="111">
        <v>966</v>
      </c>
      <c r="G8" s="112"/>
      <c r="H8" s="113">
        <v>13641261.064055279</v>
      </c>
      <c r="I8" s="114">
        <v>0</v>
      </c>
      <c r="J8" s="114">
        <v>862638</v>
      </c>
      <c r="K8" s="137">
        <v>14503899.064055279</v>
      </c>
      <c r="L8" s="115"/>
      <c r="M8" s="116">
        <v>430</v>
      </c>
      <c r="N8" s="117">
        <v>966</v>
      </c>
      <c r="O8" s="117"/>
      <c r="P8" s="117"/>
      <c r="Q8" s="117">
        <v>0.53147624632399337</v>
      </c>
      <c r="R8" s="118">
        <v>13633630.064055279</v>
      </c>
      <c r="S8" s="118">
        <v>0</v>
      </c>
      <c r="T8" s="118">
        <v>13633630.064055279</v>
      </c>
      <c r="U8" s="118">
        <v>0</v>
      </c>
      <c r="V8" s="118">
        <v>862164</v>
      </c>
      <c r="W8" s="118">
        <v>14495794.064055281</v>
      </c>
      <c r="X8" s="118">
        <v>7631</v>
      </c>
      <c r="Y8" s="118">
        <v>0</v>
      </c>
      <c r="Z8" s="118">
        <v>474</v>
      </c>
      <c r="AA8" s="118">
        <v>8105</v>
      </c>
      <c r="AB8" s="119">
        <v>14503899.064055281</v>
      </c>
      <c r="AC8" s="120"/>
      <c r="AD8" s="121"/>
      <c r="AE8" s="122"/>
      <c r="AF8" s="122"/>
      <c r="AG8" s="122"/>
      <c r="AH8" s="122"/>
      <c r="AI8" s="123"/>
      <c r="AJ8" s="124"/>
      <c r="AK8" s="125">
        <v>430</v>
      </c>
      <c r="AL8" s="126">
        <v>0</v>
      </c>
      <c r="AM8" s="126">
        <v>-26924</v>
      </c>
      <c r="AN8" s="126">
        <v>0</v>
      </c>
      <c r="AO8" s="126">
        <v>-1742</v>
      </c>
      <c r="AP8" s="127">
        <v>-28666</v>
      </c>
      <c r="AQ8" s="126">
        <v>26924</v>
      </c>
      <c r="AR8" s="126">
        <v>0</v>
      </c>
      <c r="AS8" s="126">
        <v>1742</v>
      </c>
      <c r="AT8" s="127">
        <v>28666</v>
      </c>
      <c r="AU8" s="128">
        <v>0</v>
      </c>
      <c r="AV8" s="129"/>
      <c r="AW8" s="125">
        <v>430</v>
      </c>
      <c r="AX8" s="130">
        <v>0</v>
      </c>
      <c r="AY8" s="131">
        <v>0</v>
      </c>
      <c r="AZ8" s="131">
        <v>0</v>
      </c>
      <c r="BA8" s="131">
        <v>0</v>
      </c>
      <c r="BB8" s="127">
        <v>0</v>
      </c>
    </row>
    <row r="9" spans="1:54" x14ac:dyDescent="0.25">
      <c r="A9" s="132"/>
      <c r="B9" s="132"/>
      <c r="C9" s="133"/>
      <c r="D9" s="133"/>
      <c r="E9" s="133"/>
      <c r="F9" s="133"/>
      <c r="G9" s="134"/>
      <c r="H9" s="133"/>
      <c r="I9" s="133"/>
      <c r="J9" s="133"/>
      <c r="K9" s="133"/>
      <c r="L9" s="96"/>
      <c r="M9" s="52"/>
      <c r="N9" s="52"/>
      <c r="O9" s="52"/>
      <c r="P9" s="52"/>
      <c r="Q9" s="52"/>
      <c r="R9" s="52"/>
      <c r="S9" s="52"/>
      <c r="T9" s="135"/>
      <c r="U9" s="135"/>
      <c r="V9" s="135"/>
      <c r="W9" s="135"/>
      <c r="X9" s="135"/>
      <c r="Y9" s="135"/>
      <c r="Z9" s="135"/>
      <c r="AA9" s="135"/>
      <c r="AB9" s="135"/>
      <c r="AC9" s="52"/>
      <c r="AD9" s="52"/>
      <c r="AE9" s="52"/>
      <c r="AF9" s="52"/>
      <c r="AG9" s="52"/>
      <c r="AH9" s="52"/>
      <c r="AI9" s="52"/>
      <c r="AJ9" s="136"/>
      <c r="AK9" s="135"/>
      <c r="AL9" s="135"/>
      <c r="AM9" s="135"/>
      <c r="AN9" s="135"/>
      <c r="AO9" s="135"/>
      <c r="AP9" s="135"/>
      <c r="AQ9" s="52"/>
      <c r="AR9" s="52"/>
      <c r="AS9" s="52"/>
      <c r="AT9" s="52"/>
      <c r="AU9" s="52"/>
      <c r="AV9" s="129"/>
      <c r="AW9" s="129"/>
      <c r="AX9" s="105"/>
      <c r="AY9" s="129"/>
      <c r="AZ9" s="129"/>
      <c r="BA9" s="129"/>
      <c r="BB9" s="52"/>
    </row>
    <row r="10" spans="1:54" x14ac:dyDescent="0.25">
      <c r="H10" t="s">
        <v>85</v>
      </c>
      <c r="K10" s="139">
        <f>+K8*0.01</f>
        <v>145038.9906405528</v>
      </c>
    </row>
    <row r="11" spans="1:54" s="30" customFormat="1" x14ac:dyDescent="0.25">
      <c r="K11" s="139"/>
    </row>
    <row r="12" spans="1:54" s="30" customFormat="1" x14ac:dyDescent="0.25">
      <c r="H12" s="30" t="s">
        <v>88</v>
      </c>
      <c r="K12" s="139">
        <f>+K8-K10</f>
        <v>14358860.073414726</v>
      </c>
    </row>
    <row r="13" spans="1:54" s="30" customFormat="1" x14ac:dyDescent="0.25">
      <c r="K13" s="139"/>
    </row>
    <row r="15" spans="1:54" ht="15.75" thickBot="1" x14ac:dyDescent="0.3"/>
    <row r="16" spans="1:54" x14ac:dyDescent="0.25">
      <c r="H16" s="141"/>
      <c r="I16" s="142"/>
      <c r="J16" s="142"/>
      <c r="K16" s="143"/>
    </row>
    <row r="17" spans="8:11" x14ac:dyDescent="0.25">
      <c r="H17" s="144" t="s">
        <v>86</v>
      </c>
      <c r="I17" s="140"/>
      <c r="J17" s="138"/>
      <c r="K17" s="145">
        <v>14442567.591542559</v>
      </c>
    </row>
    <row r="18" spans="8:11" x14ac:dyDescent="0.25">
      <c r="H18" s="146"/>
      <c r="I18" s="140"/>
      <c r="J18" s="140"/>
      <c r="K18" s="147"/>
    </row>
    <row r="19" spans="8:11" x14ac:dyDescent="0.25">
      <c r="H19" s="146" t="s">
        <v>85</v>
      </c>
      <c r="I19" s="140"/>
      <c r="J19" s="140"/>
      <c r="K19" s="148">
        <f>+K17*0.01</f>
        <v>144425.67591542559</v>
      </c>
    </row>
    <row r="20" spans="8:11" x14ac:dyDescent="0.25">
      <c r="H20" s="146"/>
      <c r="I20" s="140"/>
      <c r="J20" s="140"/>
      <c r="K20" s="147"/>
    </row>
    <row r="21" spans="8:11" x14ac:dyDescent="0.25">
      <c r="H21" s="146" t="s">
        <v>87</v>
      </c>
      <c r="I21" s="140"/>
      <c r="J21" s="140"/>
      <c r="K21" s="149">
        <f>+K17-K19</f>
        <v>14298141.915627133</v>
      </c>
    </row>
    <row r="22" spans="8:11" x14ac:dyDescent="0.25">
      <c r="H22" s="146"/>
      <c r="I22" s="140"/>
      <c r="J22" s="140"/>
      <c r="K22" s="147"/>
    </row>
    <row r="23" spans="8:11" ht="15.75" thickBot="1" x14ac:dyDescent="0.3">
      <c r="H23" s="150"/>
      <c r="I23" s="151"/>
      <c r="J23" s="151"/>
      <c r="K23" s="152"/>
    </row>
    <row r="26" spans="8:11" x14ac:dyDescent="0.25">
      <c r="H26" t="s">
        <v>89</v>
      </c>
      <c r="K26" s="153">
        <f>+K12-K21</f>
        <v>60718.157787593082</v>
      </c>
    </row>
  </sheetData>
  <mergeCells count="2">
    <mergeCell ref="D5:E5"/>
    <mergeCell ref="I5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Feb 2021</vt:lpstr>
      <vt:lpstr>Balance Sheet</vt:lpstr>
      <vt:lpstr>Cash Flow</vt:lpstr>
      <vt:lpstr>Tuition</vt:lpstr>
      <vt:lpstr>Capital Assets</vt:lpstr>
      <vt:lpstr>Budget by Month</vt:lpstr>
      <vt:lpstr>FYE 2020 P&amp;L by month</vt:lpstr>
      <vt:lpstr>FYE 2020 P&amp;L by month revised</vt:lpstr>
      <vt:lpstr>Tuition updated 10.29.18</vt:lpstr>
      <vt:lpstr>Tuition By Town</vt:lpstr>
      <vt:lpstr>Budget to New Projection</vt:lpstr>
    </vt:vector>
  </TitlesOfParts>
  <Company>AMSA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LMcLaren</dc:creator>
  <cp:lastModifiedBy>saras</cp:lastModifiedBy>
  <cp:lastPrinted>2020-12-17T21:43:37Z</cp:lastPrinted>
  <dcterms:created xsi:type="dcterms:W3CDTF">2016-09-16T18:35:48Z</dcterms:created>
  <dcterms:modified xsi:type="dcterms:W3CDTF">2021-03-30T14:05:17Z</dcterms:modified>
</cp:coreProperties>
</file>