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s\Downloads\"/>
    </mc:Choice>
  </mc:AlternateContent>
  <xr:revisionPtr revIDLastSave="0" documentId="8_{AF540F08-C7E4-4258-B3D7-FEB7A8D8D4C6}" xr6:coauthVersionLast="46" xr6:coauthVersionMax="46" xr10:uidLastSave="{00000000-0000-0000-0000-000000000000}"/>
  <bookViews>
    <workbookView xWindow="-120" yWindow="-120" windowWidth="20730" windowHeight="11160" xr2:uid="{4295355B-8D30-4E3E-A433-E064156AEF6B}"/>
  </bookViews>
  <sheets>
    <sheet name="2021 Sports" sheetId="1" r:id="rId1"/>
    <sheet name="P&amp;L Check" sheetId="2" state="hidden" r:id="rId2"/>
    <sheet name="Athletic Director Salary" sheetId="3" state="hidden" r:id="rId3"/>
  </sheets>
  <definedNames>
    <definedName name="_xlnm._FilterDatabase" localSheetId="0" hidden="1">'2021 Sports'!$G$3:$L$22</definedName>
    <definedName name="_xlnm.Print_Titles" localSheetId="0">'2021 Sports'!$A:$F,'2021 Sports'!$2:$3</definedName>
    <definedName name="QB_COLUMN_1222200" localSheetId="0" hidden="1">'2021 Sports'!#REF!</definedName>
    <definedName name="QB_COLUMN_1222201" localSheetId="0" hidden="1">'2021 Sports'!#REF!</definedName>
    <definedName name="QB_COLUMN_1223101" localSheetId="0" hidden="1">'2021 Sports'!$L$3</definedName>
    <definedName name="QB_COLUMN_1232200" localSheetId="0" hidden="1">'2021 Sports'!#REF!</definedName>
    <definedName name="QB_COLUMN_1232201" localSheetId="0" hidden="1">'2021 Sports'!#REF!</definedName>
    <definedName name="QB_COLUMN_1243200" localSheetId="0" hidden="1">'2021 Sports'!#REF!</definedName>
    <definedName name="QB_COLUMN_1243201" localSheetId="0" hidden="1">'2021 Sports'!#REF!</definedName>
    <definedName name="QB_COLUMN_1252300" localSheetId="0" hidden="1">'2021 Sports'!#REF!</definedName>
    <definedName name="QB_COLUMN_1252301" localSheetId="0" hidden="1">'2021 Sports'!#REF!</definedName>
    <definedName name="QB_COLUMN_1253200" localSheetId="0" hidden="1">'2021 Sports'!#REF!</definedName>
    <definedName name="QB_COLUMN_1253201" localSheetId="0" hidden="1">'2021 Sports'!#REF!</definedName>
    <definedName name="QB_COLUMN_1262300" localSheetId="0" hidden="1">'2021 Sports'!#REF!</definedName>
    <definedName name="QB_COLUMN_1262301" localSheetId="0" hidden="1">'2021 Sports'!#REF!</definedName>
    <definedName name="QB_COLUMN_1263200" localSheetId="0" hidden="1">'2021 Sports'!#REF!</definedName>
    <definedName name="QB_COLUMN_1263201" localSheetId="0" hidden="1">'2021 Sports'!#REF!</definedName>
    <definedName name="QB_COLUMN_1272300" localSheetId="0" hidden="1">'2021 Sports'!#REF!</definedName>
    <definedName name="QB_COLUMN_1272301" localSheetId="0" hidden="1">'2021 Sports'!#REF!</definedName>
    <definedName name="QB_COLUMN_1273200" localSheetId="0" hidden="1">'2021 Sports'!#REF!</definedName>
    <definedName name="QB_COLUMN_1273201" localSheetId="0" hidden="1">'2021 Sports'!#REF!</definedName>
    <definedName name="QB_COLUMN_1282300" localSheetId="0" hidden="1">'2021 Sports'!#REF!</definedName>
    <definedName name="QB_COLUMN_1282301" localSheetId="0" hidden="1">'2021 Sports'!#REF!</definedName>
    <definedName name="QB_COLUMN_1283200" localSheetId="0" hidden="1">'2021 Sports'!#REF!</definedName>
    <definedName name="QB_COLUMN_1283201" localSheetId="0" hidden="1">'2021 Sports'!#REF!</definedName>
    <definedName name="QB_COLUMN_1292300" localSheetId="0" hidden="1">'2021 Sports'!#REF!</definedName>
    <definedName name="QB_COLUMN_1292301" localSheetId="0" hidden="1">'2021 Sports'!#REF!</definedName>
    <definedName name="QB_COLUMN_1293200" localSheetId="0" hidden="1">'2021 Sports'!$G$2</definedName>
    <definedName name="QB_COLUMN_1293201" localSheetId="0" hidden="1">'2021 Sports'!$G$3</definedName>
    <definedName name="QB_COLUMN_1302300" localSheetId="0" hidden="1">'2021 Sports'!#REF!</definedName>
    <definedName name="QB_COLUMN_1302301" localSheetId="0" hidden="1">'2021 Sports'!#REF!</definedName>
    <definedName name="QB_COLUMN_1303200" localSheetId="0" hidden="1">'2021 Sports'!#REF!</definedName>
    <definedName name="QB_COLUMN_1303201" localSheetId="0" hidden="1">'2021 Sports'!#REF!</definedName>
    <definedName name="QB_COLUMN_1323200" localSheetId="0" hidden="1">'2021 Sports'!#REF!</definedName>
    <definedName name="QB_COLUMN_1323201" localSheetId="0" hidden="1">'2021 Sports'!#REF!</definedName>
    <definedName name="QB_COLUMN_1352300" localSheetId="0" hidden="1">'2021 Sports'!#REF!</definedName>
    <definedName name="QB_COLUMN_1352301" localSheetId="0" hidden="1">'2021 Sports'!#REF!</definedName>
    <definedName name="QB_COLUMN_1353200" localSheetId="0" hidden="1">'2021 Sports'!$H$2</definedName>
    <definedName name="QB_COLUMN_1353201" localSheetId="0" hidden="1">'2021 Sports'!$H$3</definedName>
    <definedName name="QB_COLUMN_1633200" localSheetId="0" hidden="1">'2021 Sports'!#REF!</definedName>
    <definedName name="QB_COLUMN_1633201" localSheetId="0" hidden="1">'2021 Sports'!#REF!</definedName>
    <definedName name="QB_COLUMN_2262200" localSheetId="0" hidden="1">'2021 Sports'!#REF!</definedName>
    <definedName name="QB_COLUMN_2262201" localSheetId="0" hidden="1">'2021 Sports'!#REF!</definedName>
    <definedName name="QB_COLUMN_3833200" localSheetId="0" hidden="1">'2021 Sports'!#REF!</definedName>
    <definedName name="QB_COLUMN_3833201" localSheetId="0" hidden="1">'2021 Sports'!#REF!</definedName>
    <definedName name="QB_COLUMN_4042300" localSheetId="0" hidden="1">'2021 Sports'!#REF!</definedName>
    <definedName name="QB_COLUMN_4042301" localSheetId="0" hidden="1">'2021 Sports'!#REF!</definedName>
    <definedName name="QB_COLUMN_4112300" localSheetId="0" hidden="1">'2021 Sports'!#REF!</definedName>
    <definedName name="QB_COLUMN_4112301" localSheetId="0" hidden="1">'2021 Sports'!#REF!</definedName>
    <definedName name="QB_COLUMN_423011" localSheetId="0" hidden="1">'2021 Sports'!#REF!</definedName>
    <definedName name="QB_COLUMN_4232300" localSheetId="0" hidden="1">'2021 Sports'!#REF!</definedName>
    <definedName name="QB_COLUMN_4232301" localSheetId="0" hidden="1">'2021 Sports'!#REF!</definedName>
    <definedName name="QB_COLUMN_4482300" localSheetId="0" hidden="1">'2021 Sports'!#REF!</definedName>
    <definedName name="QB_COLUMN_4482301" localSheetId="0" hidden="1">'2021 Sports'!#REF!</definedName>
    <definedName name="QB_COLUMN_4483200" localSheetId="0" hidden="1">'2021 Sports'!#REF!</definedName>
    <definedName name="QB_COLUMN_4483201" localSheetId="0" hidden="1">'2021 Sports'!#REF!</definedName>
    <definedName name="QB_COLUMN_4552300" localSheetId="0" hidden="1">'2021 Sports'!#REF!</definedName>
    <definedName name="QB_COLUMN_4552301" localSheetId="0" hidden="1">'2021 Sports'!#REF!</definedName>
    <definedName name="QB_COLUMN_4562300" localSheetId="0" hidden="1">'2021 Sports'!#REF!</definedName>
    <definedName name="QB_COLUMN_4562301" localSheetId="0" hidden="1">'2021 Sports'!#REF!</definedName>
    <definedName name="QB_COLUMN_4572300" localSheetId="0" hidden="1">'2021 Sports'!#REF!</definedName>
    <definedName name="QB_COLUMN_4572301" localSheetId="0" hidden="1">'2021 Sports'!#REF!</definedName>
    <definedName name="QB_COLUMN_4582300" localSheetId="0" hidden="1">'2021 Sports'!#REF!</definedName>
    <definedName name="QB_COLUMN_4582301" localSheetId="0" hidden="1">'2021 Sports'!#REF!</definedName>
    <definedName name="QB_COLUMN_4602300" localSheetId="0" hidden="1">'2021 Sports'!#REF!</definedName>
    <definedName name="QB_COLUMN_4602301" localSheetId="0" hidden="1">'2021 Sports'!#REF!</definedName>
    <definedName name="QB_COLUMN_4612300" localSheetId="0" hidden="1">'2021 Sports'!#REF!</definedName>
    <definedName name="QB_COLUMN_4612301" localSheetId="0" hidden="1">'2021 Sports'!#REF!</definedName>
    <definedName name="QB_COLUMN_4622300" localSheetId="0" hidden="1">'2021 Sports'!#REF!</definedName>
    <definedName name="QB_COLUMN_4622301" localSheetId="0" hidden="1">'2021 Sports'!#REF!</definedName>
    <definedName name="QB_COLUMN_4632300" localSheetId="0" hidden="1">'2021 Sports'!#REF!</definedName>
    <definedName name="QB_COLUMN_4632301" localSheetId="0" hidden="1">'2021 Sports'!#REF!</definedName>
    <definedName name="QB_COLUMN_4642300" localSheetId="0" hidden="1">'2021 Sports'!#REF!</definedName>
    <definedName name="QB_COLUMN_4642301" localSheetId="0" hidden="1">'2021 Sports'!#REF!</definedName>
    <definedName name="QB_COLUMN_4662300" localSheetId="0" hidden="1">'2021 Sports'!#REF!</definedName>
    <definedName name="QB_COLUMN_4662301" localSheetId="0" hidden="1">'2021 Sports'!#REF!</definedName>
    <definedName name="QB_COLUMN_4732300" localSheetId="0" hidden="1">'2021 Sports'!#REF!</definedName>
    <definedName name="QB_COLUMN_4732301" localSheetId="0" hidden="1">'2021 Sports'!#REF!</definedName>
    <definedName name="QB_COLUMN_4742300" localSheetId="0" hidden="1">'2021 Sports'!#REF!</definedName>
    <definedName name="QB_COLUMN_4742301" localSheetId="0" hidden="1">'2021 Sports'!#REF!</definedName>
    <definedName name="QB_COLUMN_4752300" localSheetId="0" hidden="1">'2021 Sports'!#REF!</definedName>
    <definedName name="QB_COLUMN_4752301" localSheetId="0" hidden="1">'2021 Sports'!#REF!</definedName>
    <definedName name="QB_COLUMN_4762300" localSheetId="0" hidden="1">'2021 Sports'!#REF!</definedName>
    <definedName name="QB_COLUMN_4762301" localSheetId="0" hidden="1">'2021 Sports'!#REF!</definedName>
    <definedName name="QB_COLUMN_4772300" localSheetId="0" hidden="1">'2021 Sports'!#REF!</definedName>
    <definedName name="QB_COLUMN_4772301" localSheetId="0" hidden="1">'2021 Sports'!#REF!</definedName>
    <definedName name="QB_COLUMN_4782300" localSheetId="0" hidden="1">'2021 Sports'!#REF!</definedName>
    <definedName name="QB_COLUMN_4782301" localSheetId="0" hidden="1">'2021 Sports'!#REF!</definedName>
    <definedName name="QB_COLUMN_4802200" localSheetId="0" hidden="1">'2021 Sports'!#REF!</definedName>
    <definedName name="QB_COLUMN_4802201" localSheetId="0" hidden="1">'2021 Sports'!#REF!</definedName>
    <definedName name="QB_COLUMN_5672200" localSheetId="0" hidden="1">'2021 Sports'!#REF!</definedName>
    <definedName name="QB_COLUMN_5672201" localSheetId="0" hidden="1">'2021 Sports'!#REF!</definedName>
    <definedName name="QB_COLUMN_832200" localSheetId="0" hidden="1">'2021 Sports'!#REF!</definedName>
    <definedName name="QB_COLUMN_832201" localSheetId="0" hidden="1">'2021 Sports'!#REF!</definedName>
    <definedName name="QB_DATA_0" localSheetId="0" hidden="1">'2021 Sports'!$6:$6,'2021 Sports'!$12:$12,'2021 Sports'!$13:$13,'2021 Sports'!$14:$14</definedName>
    <definedName name="QB_FORMULA_0" localSheetId="0" hidden="1">'2021 Sports'!#REF!,'2021 Sports'!$G$6,'2021 Sports'!$H$6,'2021 Sports'!#REF!,'2021 Sports'!#REF!,'2021 Sports'!#REF!,'2021 Sports'!#REF!,'2021 Sports'!#REF!,'2021 Sports'!#REF!,'2021 Sports'!#REF!,'2021 Sports'!#REF!,'2021 Sports'!$L$6,'2021 Sports'!#REF!,'2021 Sports'!#REF!,'2021 Sports'!#REF!,'2021 Sports'!#REF!</definedName>
    <definedName name="QB_FORMULA_1" localSheetId="0" hidden="1">'2021 Sports'!#REF!,'2021 Sports'!#REF!,'2021 Sports'!#REF!,'2021 Sports'!$G$7,'2021 Sports'!#REF!,'2021 Sports'!#REF!,'2021 Sports'!#REF!,'2021 Sports'!#REF!,'2021 Sports'!#REF!,'2021 Sports'!$H$7,'2021 Sports'!#REF!,'2021 Sports'!#REF!,'2021 Sports'!#REF!,'2021 Sports'!#REF!,'2021 Sports'!#REF!,'2021 Sports'!#REF!</definedName>
    <definedName name="QB_FORMULA_10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11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12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13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14" localSheetId="0" hidden="1">'2021 Sports'!#REF!,'2021 Sports'!#REF!,'2021 Sports'!#REF!,'2021 Sports'!#REF!,'2021 Sports'!$G$14,'2021 Sports'!$H$14,'2021 Sports'!#REF!,'2021 Sports'!#REF!,'2021 Sports'!#REF!,'2021 Sports'!#REF!,'2021 Sports'!#REF!,'2021 Sports'!#REF!,'2021 Sports'!#REF!,'2021 Sports'!#REF!,'2021 Sports'!$L$14,'2021 Sports'!#REF!</definedName>
    <definedName name="QB_FORMULA_15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16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17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18" localSheetId="0" hidden="1">'2021 Sports'!#REF!,'2021 Sports'!#REF!,'2021 Sports'!#REF!,'2021 Sports'!#REF!,'2021 Sports'!#REF!,'2021 Sports'!$G$18,'2021 Sports'!#REF!,'2021 Sports'!#REF!,'2021 Sports'!#REF!,'2021 Sports'!#REF!,'2021 Sports'!#REF!,'2021 Sports'!$H$18,'2021 Sports'!#REF!,'2021 Sports'!#REF!,'2021 Sports'!#REF!,'2021 Sports'!#REF!</definedName>
    <definedName name="QB_FORMULA_19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2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20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Sports'!$L$18,'2021 Sports'!#REF!,'2021 Sports'!#REF!,'2021 Sports'!#REF!</definedName>
    <definedName name="QB_FORMULA_21" localSheetId="0" hidden="1">'2021 Sports'!#REF!,'2021 Sports'!#REF!,'2021 Sports'!#REF!,'2021 Sports'!#REF!,'2021 Sports'!$G$22,'2021 Sports'!#REF!,'2021 Sports'!#REF!,'2021 Sports'!#REF!,'2021 Sports'!#REF!,'2021 Sports'!#REF!,'2021 Sports'!$H$22,'2021 Sports'!#REF!,'2021 Sports'!#REF!,'2021 Sports'!#REF!,'2021 Sports'!#REF!,'2021 Sports'!#REF!</definedName>
    <definedName name="QB_FORMULA_22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23" localSheetId="0" hidden="1">'2021 Sports'!#REF!,'2021 Sports'!#REF!,'2021 Sports'!#REF!,'2021 Sports'!#REF!,'2021 Sports'!#REF!,'2021 Sports'!#REF!,'2021 Sports'!#REF!,'2021 Sports'!#REF!,'2021 Sports'!#REF!,'2021 Sports'!#REF!,'2021 Sports'!#REF!,'2021 Sports'!$L$22,'2021 Sports'!#REF!</definedName>
    <definedName name="QB_FORMULA_3" localSheetId="0" hidden="1">'2021 Sports'!#REF!,'2021 Sports'!#REF!,'2021 Sports'!#REF!,'2021 Sports'!#REF!,'2021 Sports'!#REF!,'2021 Sports'!#REF!,'2021 Sports'!#REF!,'2021 Sports'!#REF!,'2021 Sports'!#REF!,'2021 Sports'!#REF!,'2021 Sports'!$L$7,'2021 Sports'!#REF!,'2021 Sports'!#REF!,'2021 Sports'!#REF!,'2021 Sports'!#REF!,'2021 Sports'!#REF!</definedName>
    <definedName name="QB_FORMULA_4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5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6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Sports'!$G$12,'2021 Sports'!$H$12,'2021 Sports'!#REF!,'2021 Sports'!#REF!</definedName>
    <definedName name="QB_FORMULA_7" localSheetId="0" hidden="1">'2021 Sports'!#REF!,'2021 Sports'!#REF!,'2021 Sports'!#REF!,'2021 Sports'!#REF!,'2021 Sports'!#REF!,'2021 Sports'!#REF!,'2021 Sports'!$L$12,'2021 Sports'!#REF!,'2021 Sports'!#REF!,'2021 Sports'!$G$13,'2021 Sports'!$H$13,'2021 Sports'!#REF!,'2021 Sports'!#REF!,'2021 Sports'!#REF!,'2021 Sports'!#REF!,'2021 Sports'!#REF!</definedName>
    <definedName name="QB_FORMULA_8" localSheetId="0" hidden="1">'2021 Sports'!#REF!,'2021 Sports'!#REF!,'2021 Sports'!#REF!,'2021 Sports'!$L$13,'2021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FORMULA_9" localSheetId="0" hidden="1">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Sports'!#REF!,'2021 Sports'!#REF!</definedName>
    <definedName name="QB_ROW_183010" localSheetId="0" hidden="1">'2021 Sports'!$A$22</definedName>
    <definedName name="QB_ROW_200220" localSheetId="0" hidden="1">'2021 Sports'!$C$5</definedName>
    <definedName name="QB_ROW_203220" localSheetId="0" hidden="1">'2021 Sports'!$C$7</definedName>
    <definedName name="QB_ROW_210220" localSheetId="0" hidden="1">'2021 Sports'!$C$9</definedName>
    <definedName name="QB_ROW_213220" localSheetId="0" hidden="1">'2021 Sports'!$C$18</definedName>
    <definedName name="QB_ROW_3120400" localSheetId="0" hidden="1">'2021 Sports'!$E$11</definedName>
    <definedName name="QB_ROW_3123400" localSheetId="0" hidden="1">'2021 Sports'!#REF!</definedName>
    <definedName name="QB_ROW_4183300" localSheetId="0" hidden="1">'2021 Sports'!$D$6</definedName>
    <definedName name="QB_ROW_4212500" localSheetId="0" hidden="1">'2021 Sports'!$E$12</definedName>
    <definedName name="QB_ROW_4482400" localSheetId="0" hidden="1">'2021 Sports'!$E$14</definedName>
    <definedName name="QB_ROW_7080300" localSheetId="0" hidden="1">'2021 Sports'!$D$10</definedName>
    <definedName name="QB_ROW_7083300" localSheetId="0" hidden="1">'2021 Sports'!#REF!</definedName>
    <definedName name="QB_ROW_7090300" localSheetId="0" hidden="1">'2021 Sports'!#REF!</definedName>
    <definedName name="QB_ROW_7093300" localSheetId="0" hidden="1">'2021 Sports'!#REF!</definedName>
    <definedName name="QB_ROW_8202500" localSheetId="0" hidden="1">'2021 Sports'!$E$13</definedName>
    <definedName name="QB_ROW_863110" localSheetId="0" hidden="1">'2021 Sports'!#REF!</definedName>
    <definedName name="QBCANSUPPORTUPDATE" localSheetId="0">TRUE</definedName>
    <definedName name="QBCOMPANYFILENAME" localSheetId="0">"V:\Advanced Math and Science Academy CS.QBW"</definedName>
    <definedName name="QBENDDATE" localSheetId="0">20191119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"e8c90c8d16cf41c290b8468bba922707"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6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L27" i="1"/>
  <c r="K29" i="1"/>
  <c r="I29" i="1"/>
  <c r="K3" i="1" l="1"/>
  <c r="J3" i="1"/>
  <c r="J20" i="1" s="1"/>
  <c r="I3" i="1"/>
  <c r="J18" i="1"/>
  <c r="K18" i="1"/>
  <c r="K12" i="1"/>
  <c r="I12" i="1"/>
  <c r="I18" i="1" s="1"/>
  <c r="L17" i="1"/>
  <c r="L15" i="1"/>
  <c r="L14" i="1"/>
  <c r="L13" i="1"/>
  <c r="L6" i="1"/>
  <c r="I7" i="1"/>
  <c r="J7" i="1"/>
  <c r="J22" i="1" s="1"/>
  <c r="J24" i="1" s="1"/>
  <c r="K7" i="1"/>
  <c r="K22" i="1" s="1"/>
  <c r="K24" i="1" s="1"/>
  <c r="G16" i="1"/>
  <c r="L16" i="1" s="1"/>
  <c r="G12" i="1"/>
  <c r="H12" i="1"/>
  <c r="G3" i="1"/>
  <c r="I22" i="1" l="1"/>
  <c r="I24" i="1" s="1"/>
  <c r="L18" i="1"/>
  <c r="K20" i="1"/>
  <c r="I20" i="1"/>
  <c r="L12" i="1"/>
  <c r="B5" i="3"/>
  <c r="B6" i="3" s="1"/>
  <c r="F6" i="2" l="1"/>
  <c r="F7" i="2"/>
  <c r="B5" i="2" l="1"/>
  <c r="L7" i="1"/>
  <c r="H7" i="1"/>
  <c r="G7" i="1"/>
  <c r="D3" i="2" l="1"/>
  <c r="F3" i="2" s="1"/>
  <c r="K8" i="1"/>
  <c r="J8" i="1"/>
  <c r="I8" i="1"/>
  <c r="G8" i="1"/>
  <c r="H8" i="1"/>
  <c r="B8" i="2"/>
  <c r="F8" i="2" s="1"/>
  <c r="B9" i="2" l="1"/>
  <c r="G18" i="1" l="1"/>
  <c r="H18" i="1"/>
  <c r="H22" i="1" l="1"/>
  <c r="H20" i="1"/>
  <c r="G22" i="1"/>
  <c r="G24" i="1" s="1"/>
  <c r="G20" i="1"/>
  <c r="L22" i="1"/>
  <c r="G29" i="1" l="1"/>
  <c r="H29" i="1"/>
  <c r="H24" i="1"/>
  <c r="D4" i="2"/>
  <c r="F4" i="2" l="1"/>
  <c r="D5" i="2"/>
  <c r="D9" i="2" l="1"/>
  <c r="F5" i="2"/>
  <c r="F9" i="2" l="1"/>
  <c r="C11" i="2"/>
</calcChain>
</file>

<file path=xl/sharedStrings.xml><?xml version="1.0" encoding="utf-8"?>
<sst xmlns="http://schemas.openxmlformats.org/spreadsheetml/2006/main" count="38" uniqueCount="38">
  <si>
    <t>Total Athletics</t>
  </si>
  <si>
    <t>Income</t>
  </si>
  <si>
    <t>4300-02 · Athletic Program Income</t>
  </si>
  <si>
    <t>Total Income</t>
  </si>
  <si>
    <t>Expense</t>
  </si>
  <si>
    <t>52070 · Athletic Expense</t>
  </si>
  <si>
    <t>5833 · Athletics</t>
  </si>
  <si>
    <t>5833-1 · Athletics</t>
  </si>
  <si>
    <t>5833-3 · Reimbursed Expense -Athletics</t>
  </si>
  <si>
    <t>5773-1 · Transportation for Athletics</t>
  </si>
  <si>
    <t>Total Expense</t>
  </si>
  <si>
    <t>Cross Country</t>
  </si>
  <si>
    <t>Golf</t>
  </si>
  <si>
    <t>Per Budget</t>
  </si>
  <si>
    <t>Variance</t>
  </si>
  <si>
    <t>Per P &amp; L</t>
  </si>
  <si>
    <t>Revenue</t>
  </si>
  <si>
    <t>Expenses</t>
  </si>
  <si>
    <t>Net</t>
  </si>
  <si>
    <t>Per Above</t>
  </si>
  <si>
    <t>Less Forekicks</t>
  </si>
  <si>
    <t>Less Transportation</t>
  </si>
  <si>
    <t>Remaing Variance</t>
  </si>
  <si>
    <t>ForeKicks</t>
  </si>
  <si>
    <t>Stipends</t>
  </si>
  <si>
    <t>Yearly</t>
  </si>
  <si>
    <t>Per month (10 months)</t>
  </si>
  <si>
    <t>Sep-Nov = 3 months</t>
  </si>
  <si>
    <t>Allocate by revenue %</t>
  </si>
  <si>
    <t>Number of Students</t>
  </si>
  <si>
    <t>Net Income (Loss)</t>
  </si>
  <si>
    <t>Cost per Student</t>
  </si>
  <si>
    <t>Net Cost per Student</t>
  </si>
  <si>
    <t>Basketball</t>
  </si>
  <si>
    <t>Ice Hockey</t>
  </si>
  <si>
    <t>Swimming</t>
  </si>
  <si>
    <t>Fall</t>
  </si>
  <si>
    <t>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</si>
</sst>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/>
    <xf numFmtId="164" fontId="5" fillId="0" borderId="0" xfId="0" applyNumberFormat="1" applyFont="1" applyBorder="1"/>
    <xf numFmtId="0" fontId="4" fillId="0" borderId="0" xfId="0" applyFont="1" applyFill="1"/>
    <xf numFmtId="0" fontId="4" fillId="0" borderId="0" xfId="0" applyFont="1"/>
    <xf numFmtId="165" fontId="5" fillId="0" borderId="0" xfId="1" applyNumberFormat="1" applyFont="1" applyBorder="1"/>
    <xf numFmtId="165" fontId="5" fillId="0" borderId="2" xfId="1" applyNumberFormat="1" applyFont="1" applyBorder="1"/>
    <xf numFmtId="165" fontId="4" fillId="0" borderId="0" xfId="0" applyNumberFormat="1" applyFont="1" applyFill="1"/>
    <xf numFmtId="165" fontId="3" fillId="0" borderId="3" xfId="1" applyNumberFormat="1" applyFont="1" applyBorder="1"/>
    <xf numFmtId="165" fontId="3" fillId="0" borderId="0" xfId="1" applyNumberFormat="1" applyFont="1" applyBorder="1"/>
    <xf numFmtId="0" fontId="3" fillId="0" borderId="0" xfId="0" applyFont="1"/>
    <xf numFmtId="0" fontId="3" fillId="0" borderId="0" xfId="0" applyNumberFormat="1" applyFont="1"/>
    <xf numFmtId="165" fontId="4" fillId="0" borderId="0" xfId="1" applyNumberFormat="1" applyFont="1" applyBorder="1"/>
    <xf numFmtId="165" fontId="4" fillId="0" borderId="0" xfId="0" applyNumberFormat="1" applyFont="1"/>
    <xf numFmtId="165" fontId="4" fillId="0" borderId="4" xfId="1" applyNumberFormat="1" applyFont="1" applyBorder="1"/>
    <xf numFmtId="0" fontId="4" fillId="0" borderId="0" xfId="0" applyNumberFormat="1" applyFont="1"/>
    <xf numFmtId="9" fontId="5" fillId="0" borderId="0" xfId="2" applyFont="1" applyBorder="1"/>
    <xf numFmtId="49" fontId="3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center"/>
    </xf>
    <xf numFmtId="165" fontId="5" fillId="0" borderId="5" xfId="1" applyNumberFormat="1" applyFont="1" applyBorder="1"/>
    <xf numFmtId="49" fontId="3" fillId="2" borderId="0" xfId="0" applyNumberFormat="1" applyFont="1" applyFill="1"/>
    <xf numFmtId="165" fontId="5" fillId="2" borderId="0" xfId="1" applyNumberFormat="1" applyFont="1" applyFill="1" applyBorder="1"/>
    <xf numFmtId="0" fontId="3" fillId="2" borderId="0" xfId="0" applyNumberFormat="1" applyFont="1" applyFill="1"/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5" fillId="0" borderId="9" xfId="0" applyNumberFormat="1" applyFont="1" applyBorder="1"/>
    <xf numFmtId="164" fontId="5" fillId="0" borderId="10" xfId="0" applyNumberFormat="1" applyFont="1" applyBorder="1"/>
    <xf numFmtId="165" fontId="5" fillId="0" borderId="9" xfId="1" applyNumberFormat="1" applyFont="1" applyBorder="1"/>
    <xf numFmtId="165" fontId="5" fillId="0" borderId="10" xfId="1" applyNumberFormat="1" applyFont="1" applyBorder="1"/>
    <xf numFmtId="165" fontId="5" fillId="0" borderId="13" xfId="1" applyNumberFormat="1" applyFont="1" applyBorder="1"/>
    <xf numFmtId="165" fontId="5" fillId="0" borderId="14" xfId="1" applyNumberFormat="1" applyFont="1" applyBorder="1"/>
    <xf numFmtId="9" fontId="5" fillId="0" borderId="9" xfId="2" applyFont="1" applyBorder="1"/>
    <xf numFmtId="9" fontId="5" fillId="0" borderId="10" xfId="2" applyFont="1" applyBorder="1"/>
    <xf numFmtId="165" fontId="5" fillId="0" borderId="15" xfId="1" applyNumberFormat="1" applyFont="1" applyBorder="1"/>
    <xf numFmtId="165" fontId="5" fillId="0" borderId="16" xfId="1" applyNumberFormat="1" applyFont="1" applyBorder="1"/>
    <xf numFmtId="165" fontId="5" fillId="2" borderId="9" xfId="1" applyNumberFormat="1" applyFont="1" applyFill="1" applyBorder="1"/>
    <xf numFmtId="165" fontId="5" fillId="2" borderId="10" xfId="1" applyNumberFormat="1" applyFont="1" applyFill="1" applyBorder="1"/>
    <xf numFmtId="165" fontId="3" fillId="0" borderId="17" xfId="1" applyNumberFormat="1" applyFont="1" applyBorder="1"/>
    <xf numFmtId="165" fontId="3" fillId="0" borderId="18" xfId="1" applyNumberFormat="1" applyFont="1" applyBorder="1"/>
    <xf numFmtId="165" fontId="4" fillId="0" borderId="9" xfId="1" applyNumberFormat="1" applyFont="1" applyBorder="1"/>
    <xf numFmtId="165" fontId="4" fillId="0" borderId="10" xfId="1" applyNumberFormat="1" applyFont="1" applyBorder="1"/>
    <xf numFmtId="165" fontId="4" fillId="2" borderId="9" xfId="1" applyNumberFormat="1" applyFont="1" applyFill="1" applyBorder="1"/>
    <xf numFmtId="165" fontId="4" fillId="2" borderId="10" xfId="1" applyNumberFormat="1" applyFont="1" applyFill="1" applyBorder="1"/>
    <xf numFmtId="165" fontId="4" fillId="0" borderId="19" xfId="1" applyNumberFormat="1" applyFont="1" applyBorder="1"/>
    <xf numFmtId="165" fontId="4" fillId="0" borderId="20" xfId="1" applyNumberFormat="1" applyFont="1" applyBorder="1"/>
    <xf numFmtId="0" fontId="4" fillId="0" borderId="21" xfId="0" applyNumberFormat="1" applyFont="1" applyBorder="1"/>
    <xf numFmtId="0" fontId="4" fillId="0" borderId="22" xfId="0" applyNumberFormat="1" applyFont="1" applyBorder="1"/>
    <xf numFmtId="49" fontId="3" fillId="0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0" fontId="4" fillId="0" borderId="24" xfId="0" applyNumberFormat="1" applyFont="1" applyBorder="1"/>
    <xf numFmtId="0" fontId="4" fillId="0" borderId="25" xfId="0" applyNumberFormat="1" applyFont="1" applyBorder="1"/>
    <xf numFmtId="49" fontId="4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64" fontId="5" fillId="0" borderId="26" xfId="0" applyNumberFormat="1" applyFont="1" applyBorder="1"/>
    <xf numFmtId="165" fontId="5" fillId="0" borderId="26" xfId="1" applyNumberFormat="1" applyFont="1" applyBorder="1"/>
    <xf numFmtId="165" fontId="5" fillId="0" borderId="6" xfId="1" applyNumberFormat="1" applyFont="1" applyBorder="1"/>
    <xf numFmtId="9" fontId="5" fillId="0" borderId="26" xfId="2" applyFont="1" applyBorder="1"/>
    <xf numFmtId="165" fontId="5" fillId="0" borderId="28" xfId="1" applyNumberFormat="1" applyFont="1" applyBorder="1"/>
    <xf numFmtId="165" fontId="3" fillId="0" borderId="29" xfId="1" applyNumberFormat="1" applyFont="1" applyBorder="1"/>
    <xf numFmtId="165" fontId="4" fillId="0" borderId="26" xfId="1" applyNumberFormat="1" applyFont="1" applyBorder="1"/>
    <xf numFmtId="165" fontId="4" fillId="0" borderId="30" xfId="1" applyNumberFormat="1" applyFont="1" applyBorder="1"/>
    <xf numFmtId="0" fontId="4" fillId="0" borderId="31" xfId="0" applyNumberFormat="1" applyFont="1" applyBorder="1"/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C7AE-ACA0-410B-A3E5-E91B5715D6D1}">
  <sheetPr codeName="Sheet1"/>
  <dimension ref="A1:S33"/>
  <sheetViews>
    <sheetView tabSelected="1" zoomScale="80" zoomScaleNormal="80" workbookViewId="0">
      <selection activeCell="L30" sqref="L30"/>
    </sheetView>
  </sheetViews>
  <sheetFormatPr defaultColWidth="9.140625" defaultRowHeight="15.75" x14ac:dyDescent="0.25"/>
  <cols>
    <col min="1" max="5" width="3" style="20" customWidth="1"/>
    <col min="6" max="6" width="55.28515625" style="20" customWidth="1"/>
    <col min="7" max="7" width="20.5703125" style="24" bestFit="1" customWidth="1"/>
    <col min="8" max="8" width="15.5703125" style="24" bestFit="1" customWidth="1"/>
    <col min="9" max="11" width="15.5703125" style="24" customWidth="1"/>
    <col min="12" max="12" width="21.5703125" style="24" bestFit="1" customWidth="1"/>
    <col min="13" max="14" width="13" style="24" customWidth="1"/>
    <col min="15" max="16384" width="9.140625" style="13"/>
  </cols>
  <sheetData>
    <row r="1" spans="1:16" ht="23.25" x14ac:dyDescent="0.35">
      <c r="G1" s="76" t="s">
        <v>36</v>
      </c>
      <c r="H1" s="77"/>
      <c r="I1" s="76" t="s">
        <v>37</v>
      </c>
      <c r="J1" s="78"/>
      <c r="K1" s="77"/>
      <c r="L1" s="63"/>
    </row>
    <row r="2" spans="1:16" s="8" customFormat="1" x14ac:dyDescent="0.25">
      <c r="A2" s="5"/>
      <c r="B2" s="5"/>
      <c r="C2" s="5"/>
      <c r="D2" s="5"/>
      <c r="E2" s="5"/>
      <c r="F2" s="5"/>
      <c r="G2" s="32" t="s">
        <v>11</v>
      </c>
      <c r="H2" s="33" t="s">
        <v>12</v>
      </c>
      <c r="I2" s="32" t="s">
        <v>33</v>
      </c>
      <c r="J2" s="60" t="s">
        <v>34</v>
      </c>
      <c r="K2" s="33" t="s">
        <v>35</v>
      </c>
      <c r="L2" s="64"/>
      <c r="M2" s="6"/>
      <c r="N2" s="6"/>
      <c r="O2" s="7"/>
      <c r="P2" s="7"/>
    </row>
    <row r="3" spans="1:16" s="8" customFormat="1" ht="16.5" thickBot="1" x14ac:dyDescent="0.3">
      <c r="A3" s="5"/>
      <c r="B3" s="5"/>
      <c r="C3" s="26" t="s">
        <v>29</v>
      </c>
      <c r="D3" s="5"/>
      <c r="E3" s="5"/>
      <c r="F3" s="5"/>
      <c r="G3" s="34">
        <f>42+23</f>
        <v>65</v>
      </c>
      <c r="H3" s="35">
        <v>15</v>
      </c>
      <c r="I3" s="34">
        <f>22+21</f>
        <v>43</v>
      </c>
      <c r="J3" s="27">
        <f>20+2</f>
        <v>22</v>
      </c>
      <c r="K3" s="35">
        <f>12+9</f>
        <v>21</v>
      </c>
      <c r="L3" s="65" t="s">
        <v>0</v>
      </c>
      <c r="M3" s="9"/>
      <c r="N3" s="9"/>
      <c r="O3" s="7"/>
      <c r="P3" s="7"/>
    </row>
    <row r="4" spans="1:16" s="8" customFormat="1" ht="16.5" thickTop="1" x14ac:dyDescent="0.25">
      <c r="A4" s="5"/>
      <c r="B4" s="5"/>
      <c r="C4" s="26"/>
      <c r="D4" s="5"/>
      <c r="E4" s="5"/>
      <c r="F4" s="5"/>
      <c r="G4" s="36"/>
      <c r="H4" s="37"/>
      <c r="I4" s="36"/>
      <c r="J4" s="9"/>
      <c r="K4" s="37"/>
      <c r="L4" s="66"/>
      <c r="M4" s="9"/>
      <c r="N4" s="9"/>
      <c r="O4" s="7"/>
      <c r="P4" s="7"/>
    </row>
    <row r="5" spans="1:16" x14ac:dyDescent="0.25">
      <c r="A5" s="10"/>
      <c r="B5" s="10"/>
      <c r="C5" s="10" t="s">
        <v>1</v>
      </c>
      <c r="D5" s="10"/>
      <c r="E5" s="10"/>
      <c r="F5" s="10"/>
      <c r="G5" s="38"/>
      <c r="H5" s="39"/>
      <c r="I5" s="38"/>
      <c r="J5" s="11"/>
      <c r="K5" s="39"/>
      <c r="L5" s="67"/>
      <c r="M5" s="11"/>
      <c r="N5" s="11"/>
      <c r="O5" s="12"/>
      <c r="P5" s="12"/>
    </row>
    <row r="6" spans="1:16" ht="16.5" thickBot="1" x14ac:dyDescent="0.3">
      <c r="A6" s="10"/>
      <c r="B6" s="10"/>
      <c r="C6" s="10"/>
      <c r="D6" s="10" t="s">
        <v>2</v>
      </c>
      <c r="E6" s="10"/>
      <c r="F6" s="10"/>
      <c r="G6" s="40">
        <v>12792</v>
      </c>
      <c r="H6" s="41">
        <v>2475</v>
      </c>
      <c r="I6" s="40">
        <v>12100</v>
      </c>
      <c r="J6" s="14">
        <v>0</v>
      </c>
      <c r="K6" s="41">
        <v>5225</v>
      </c>
      <c r="L6" s="68">
        <f>SUM(G6:K6)</f>
        <v>32592</v>
      </c>
      <c r="M6" s="14"/>
      <c r="N6" s="14"/>
      <c r="O6" s="12"/>
      <c r="P6" s="12"/>
    </row>
    <row r="7" spans="1:16" ht="16.5" thickBot="1" x14ac:dyDescent="0.3">
      <c r="A7" s="10"/>
      <c r="B7" s="10"/>
      <c r="C7" s="10" t="s">
        <v>3</v>
      </c>
      <c r="D7" s="10"/>
      <c r="E7" s="10"/>
      <c r="F7" s="10"/>
      <c r="G7" s="42">
        <f>+G6</f>
        <v>12792</v>
      </c>
      <c r="H7" s="43">
        <f t="shared" ref="H7:L7" si="0">+H6</f>
        <v>2475</v>
      </c>
      <c r="I7" s="42">
        <f t="shared" si="0"/>
        <v>12100</v>
      </c>
      <c r="J7" s="15">
        <f t="shared" si="0"/>
        <v>0</v>
      </c>
      <c r="K7" s="43">
        <f t="shared" si="0"/>
        <v>5225</v>
      </c>
      <c r="L7" s="69">
        <f t="shared" si="0"/>
        <v>32592</v>
      </c>
      <c r="M7" s="14"/>
      <c r="N7" s="14"/>
      <c r="O7" s="12"/>
      <c r="P7" s="12"/>
    </row>
    <row r="8" spans="1:16" x14ac:dyDescent="0.25">
      <c r="A8" s="10"/>
      <c r="B8" s="10"/>
      <c r="C8" s="10"/>
      <c r="D8" s="10"/>
      <c r="E8" s="10"/>
      <c r="F8" s="10"/>
      <c r="G8" s="44">
        <f>+G7/L7</f>
        <v>0.39248895434462444</v>
      </c>
      <c r="H8" s="45">
        <f>+H7/L7</f>
        <v>7.5938880706921938E-2</v>
      </c>
      <c r="I8" s="44">
        <f>+I7/L7</f>
        <v>0.37125675012272952</v>
      </c>
      <c r="J8" s="25">
        <f>+J7/L7</f>
        <v>0</v>
      </c>
      <c r="K8" s="45">
        <f>+K7/L7</f>
        <v>0.16031541482572412</v>
      </c>
      <c r="L8" s="70"/>
      <c r="M8" s="14"/>
      <c r="N8" s="14"/>
      <c r="O8" s="12"/>
      <c r="P8" s="12"/>
    </row>
    <row r="9" spans="1:16" x14ac:dyDescent="0.25">
      <c r="A9" s="10"/>
      <c r="B9" s="10"/>
      <c r="C9" s="10" t="s">
        <v>4</v>
      </c>
      <c r="D9" s="10"/>
      <c r="E9" s="10"/>
      <c r="F9" s="10"/>
      <c r="G9" s="40"/>
      <c r="H9" s="41"/>
      <c r="I9" s="40"/>
      <c r="J9" s="14"/>
      <c r="K9" s="41"/>
      <c r="L9" s="68"/>
      <c r="M9" s="14"/>
      <c r="N9" s="14"/>
      <c r="O9" s="12"/>
      <c r="P9" s="12"/>
    </row>
    <row r="10" spans="1:16" x14ac:dyDescent="0.25">
      <c r="A10" s="10"/>
      <c r="B10" s="10"/>
      <c r="C10" s="10"/>
      <c r="D10" s="10" t="s">
        <v>5</v>
      </c>
      <c r="E10" s="10"/>
      <c r="F10" s="10"/>
      <c r="G10" s="40"/>
      <c r="H10" s="41"/>
      <c r="I10" s="40"/>
      <c r="J10" s="14"/>
      <c r="K10" s="41"/>
      <c r="L10" s="68"/>
      <c r="M10" s="14"/>
      <c r="N10" s="14"/>
      <c r="O10" s="12"/>
      <c r="P10" s="12"/>
    </row>
    <row r="11" spans="1:16" x14ac:dyDescent="0.25">
      <c r="A11" s="10"/>
      <c r="B11" s="10"/>
      <c r="C11" s="10"/>
      <c r="D11" s="10"/>
      <c r="E11" s="10" t="s">
        <v>6</v>
      </c>
      <c r="F11" s="10"/>
      <c r="G11" s="40"/>
      <c r="H11" s="41"/>
      <c r="I11" s="40"/>
      <c r="J11" s="14"/>
      <c r="K11" s="41"/>
      <c r="L11" s="68"/>
      <c r="M11" s="14"/>
      <c r="N11" s="14"/>
      <c r="O11" s="12"/>
      <c r="P11" s="12"/>
    </row>
    <row r="12" spans="1:16" x14ac:dyDescent="0.25">
      <c r="A12" s="10"/>
      <c r="B12" s="10"/>
      <c r="C12" s="10"/>
      <c r="D12" s="10"/>
      <c r="E12" s="10" t="s">
        <v>7</v>
      </c>
      <c r="G12" s="40">
        <f>308.25+869.4+347.1+102</f>
        <v>1626.75</v>
      </c>
      <c r="H12" s="41">
        <f>1451.36+165.6</f>
        <v>1616.9599999999998</v>
      </c>
      <c r="I12" s="40">
        <f>27023.59-14500</f>
        <v>12523.59</v>
      </c>
      <c r="J12" s="14"/>
      <c r="K12" s="41">
        <f>21414.31-6575</f>
        <v>14839.310000000001</v>
      </c>
      <c r="L12" s="68">
        <f t="shared" ref="L12:L17" si="1">SUM(G12:K12)</f>
        <v>30606.61</v>
      </c>
      <c r="M12" s="14"/>
      <c r="N12" s="14"/>
      <c r="O12" s="12"/>
      <c r="P12" s="12"/>
    </row>
    <row r="13" spans="1:16" x14ac:dyDescent="0.25">
      <c r="A13" s="10"/>
      <c r="B13" s="10"/>
      <c r="C13" s="10"/>
      <c r="D13" s="10"/>
      <c r="E13" s="10" t="s">
        <v>8</v>
      </c>
      <c r="G13" s="40"/>
      <c r="H13" s="41"/>
      <c r="I13" s="40"/>
      <c r="J13" s="14"/>
      <c r="K13" s="41"/>
      <c r="L13" s="68">
        <f t="shared" si="1"/>
        <v>0</v>
      </c>
      <c r="M13" s="14"/>
      <c r="N13" s="14"/>
      <c r="O13" s="12"/>
      <c r="P13" s="16"/>
    </row>
    <row r="14" spans="1:16" x14ac:dyDescent="0.25">
      <c r="A14" s="10"/>
      <c r="B14" s="10"/>
      <c r="C14" s="10"/>
      <c r="D14" s="10"/>
      <c r="E14" s="10" t="s">
        <v>9</v>
      </c>
      <c r="F14" s="10"/>
      <c r="G14" s="40"/>
      <c r="H14" s="41"/>
      <c r="I14" s="40"/>
      <c r="J14" s="14"/>
      <c r="K14" s="41"/>
      <c r="L14" s="68">
        <f t="shared" si="1"/>
        <v>0</v>
      </c>
      <c r="M14" s="14"/>
      <c r="N14" s="14"/>
      <c r="O14" s="12"/>
      <c r="P14" s="12"/>
    </row>
    <row r="15" spans="1:16" x14ac:dyDescent="0.25">
      <c r="A15" s="10"/>
      <c r="B15" s="10"/>
      <c r="C15" s="10"/>
      <c r="D15" s="10"/>
      <c r="E15" s="10" t="s">
        <v>23</v>
      </c>
      <c r="F15" s="10"/>
      <c r="G15" s="40"/>
      <c r="H15" s="41"/>
      <c r="I15" s="40">
        <v>16620</v>
      </c>
      <c r="J15" s="14"/>
      <c r="K15" s="41"/>
      <c r="L15" s="68">
        <f t="shared" si="1"/>
        <v>16620</v>
      </c>
      <c r="M15" s="14"/>
      <c r="N15" s="14"/>
      <c r="O15" s="12"/>
      <c r="P15" s="12"/>
    </row>
    <row r="16" spans="1:16" x14ac:dyDescent="0.25">
      <c r="A16" s="10"/>
      <c r="B16" s="10"/>
      <c r="C16" s="10"/>
      <c r="D16" s="10"/>
      <c r="E16" s="10" t="s">
        <v>24</v>
      </c>
      <c r="F16" s="10"/>
      <c r="G16" s="40">
        <f>1375+1375+3900</f>
        <v>6650</v>
      </c>
      <c r="H16" s="41">
        <v>3900</v>
      </c>
      <c r="I16" s="40">
        <v>14500</v>
      </c>
      <c r="J16" s="14"/>
      <c r="K16" s="41">
        <v>6575</v>
      </c>
      <c r="L16" s="68">
        <f t="shared" si="1"/>
        <v>31625</v>
      </c>
      <c r="M16" s="14"/>
      <c r="N16" s="14"/>
      <c r="O16" s="12"/>
      <c r="P16" s="12"/>
    </row>
    <row r="17" spans="1:19" x14ac:dyDescent="0.25">
      <c r="A17" s="10"/>
      <c r="B17" s="10"/>
      <c r="C17" s="10"/>
      <c r="D17" s="10"/>
      <c r="E17" s="10"/>
      <c r="F17" s="10"/>
      <c r="G17" s="40"/>
      <c r="H17" s="41"/>
      <c r="I17" s="40"/>
      <c r="J17" s="14"/>
      <c r="K17" s="41"/>
      <c r="L17" s="68">
        <f t="shared" si="1"/>
        <v>0</v>
      </c>
      <c r="M17" s="14"/>
      <c r="N17" s="14"/>
      <c r="O17" s="12"/>
      <c r="P17" s="12"/>
    </row>
    <row r="18" spans="1:19" ht="16.5" thickBot="1" x14ac:dyDescent="0.3">
      <c r="A18" s="10"/>
      <c r="B18" s="10"/>
      <c r="C18" s="10" t="s">
        <v>10</v>
      </c>
      <c r="D18" s="10"/>
      <c r="E18" s="10"/>
      <c r="F18" s="10"/>
      <c r="G18" s="46">
        <f>SUM(G9:G17)</f>
        <v>8276.75</v>
      </c>
      <c r="H18" s="47">
        <f>SUM(H9:H17)</f>
        <v>5516.96</v>
      </c>
      <c r="I18" s="46">
        <f t="shared" ref="I18:K18" si="2">SUM(I9:I17)</f>
        <v>43643.59</v>
      </c>
      <c r="J18" s="28">
        <f t="shared" si="2"/>
        <v>0</v>
      </c>
      <c r="K18" s="47">
        <f t="shared" si="2"/>
        <v>21414.31</v>
      </c>
      <c r="L18" s="71">
        <f>SUM(L9:L17)</f>
        <v>78851.61</v>
      </c>
      <c r="M18" s="14"/>
      <c r="N18" s="14"/>
      <c r="O18" s="16"/>
      <c r="P18" s="12"/>
    </row>
    <row r="19" spans="1:19" x14ac:dyDescent="0.25">
      <c r="A19" s="10"/>
      <c r="B19" s="10"/>
      <c r="C19" s="10"/>
      <c r="D19" s="10"/>
      <c r="E19" s="10"/>
      <c r="F19" s="10"/>
      <c r="G19" s="40"/>
      <c r="H19" s="41"/>
      <c r="I19" s="40"/>
      <c r="J19" s="14"/>
      <c r="K19" s="41"/>
      <c r="L19" s="68"/>
      <c r="M19" s="14"/>
      <c r="N19" s="14"/>
      <c r="O19" s="16"/>
      <c r="P19" s="12"/>
    </row>
    <row r="20" spans="1:19" x14ac:dyDescent="0.25">
      <c r="A20" s="10"/>
      <c r="B20" s="10"/>
      <c r="C20" s="29" t="s">
        <v>31</v>
      </c>
      <c r="D20" s="29"/>
      <c r="E20" s="29"/>
      <c r="F20" s="29"/>
      <c r="G20" s="48">
        <f>+G18/G3</f>
        <v>127.33461538461539</v>
      </c>
      <c r="H20" s="49">
        <f>+H18/H3</f>
        <v>367.79733333333331</v>
      </c>
      <c r="I20" s="48">
        <f>+I18/I3</f>
        <v>1014.9672093023255</v>
      </c>
      <c r="J20" s="30">
        <f>+J18/J3</f>
        <v>0</v>
      </c>
      <c r="K20" s="49">
        <f>+K18/K3</f>
        <v>1019.7290476190477</v>
      </c>
      <c r="L20" s="68"/>
      <c r="M20" s="14"/>
      <c r="N20" s="14"/>
      <c r="O20" s="16"/>
      <c r="P20" s="12"/>
    </row>
    <row r="21" spans="1:19" ht="16.5" thickBot="1" x14ac:dyDescent="0.3">
      <c r="A21" s="10"/>
      <c r="B21" s="10"/>
      <c r="C21" s="10"/>
      <c r="D21" s="10"/>
      <c r="E21" s="10"/>
      <c r="F21" s="10"/>
      <c r="G21" s="40"/>
      <c r="H21" s="41"/>
      <c r="I21" s="40"/>
      <c r="J21" s="14"/>
      <c r="K21" s="41"/>
      <c r="L21" s="68"/>
      <c r="M21" s="14"/>
      <c r="N21" s="14"/>
      <c r="O21" s="16"/>
      <c r="P21" s="12"/>
    </row>
    <row r="22" spans="1:19" s="19" customFormat="1" ht="16.5" thickBot="1" x14ac:dyDescent="0.3">
      <c r="A22" s="10" t="s">
        <v>30</v>
      </c>
      <c r="B22" s="10"/>
      <c r="C22" s="10"/>
      <c r="D22" s="10"/>
      <c r="E22" s="10"/>
      <c r="F22" s="10"/>
      <c r="G22" s="50">
        <f>+G7-G18</f>
        <v>4515.25</v>
      </c>
      <c r="H22" s="51">
        <f>+H7-H18</f>
        <v>-3041.96</v>
      </c>
      <c r="I22" s="50">
        <f t="shared" ref="I22:K22" si="3">+I7-I18</f>
        <v>-31543.589999999997</v>
      </c>
      <c r="J22" s="17">
        <f t="shared" si="3"/>
        <v>0</v>
      </c>
      <c r="K22" s="51">
        <f t="shared" si="3"/>
        <v>-16189.310000000001</v>
      </c>
      <c r="L22" s="72">
        <f>+L7-L18</f>
        <v>-46259.61</v>
      </c>
      <c r="M22" s="18"/>
      <c r="N22" s="18"/>
    </row>
    <row r="23" spans="1:19" ht="16.5" thickTop="1" x14ac:dyDescent="0.25">
      <c r="G23" s="52"/>
      <c r="H23" s="53"/>
      <c r="I23" s="52"/>
      <c r="J23" s="21"/>
      <c r="K23" s="53"/>
      <c r="L23" s="73"/>
      <c r="M23" s="21"/>
      <c r="N23" s="21"/>
    </row>
    <row r="24" spans="1:19" x14ac:dyDescent="0.25">
      <c r="C24" s="31" t="s">
        <v>32</v>
      </c>
      <c r="D24" s="31"/>
      <c r="E24" s="31"/>
      <c r="F24" s="31"/>
      <c r="G24" s="54">
        <f>+G22/G3</f>
        <v>69.465384615384622</v>
      </c>
      <c r="H24" s="55">
        <f>+H22/H3</f>
        <v>-202.79733333333334</v>
      </c>
      <c r="I24" s="54">
        <f>+I22/I3</f>
        <v>-733.57186046511617</v>
      </c>
      <c r="J24" s="61">
        <f t="shared" ref="J24:K24" si="4">+J22/J3</f>
        <v>0</v>
      </c>
      <c r="K24" s="55">
        <f t="shared" si="4"/>
        <v>-770.91952380952387</v>
      </c>
      <c r="L24" s="73"/>
      <c r="M24" s="21"/>
      <c r="N24" s="21"/>
    </row>
    <row r="25" spans="1:19" x14ac:dyDescent="0.25">
      <c r="G25" s="52"/>
      <c r="H25" s="53"/>
      <c r="I25" s="52"/>
      <c r="J25" s="21"/>
      <c r="K25" s="53"/>
      <c r="L25" s="73"/>
      <c r="M25" s="21"/>
      <c r="N25" s="21"/>
    </row>
    <row r="26" spans="1:19" x14ac:dyDescent="0.25">
      <c r="G26" s="52"/>
      <c r="H26" s="53"/>
      <c r="I26" s="52"/>
      <c r="J26" s="21"/>
      <c r="K26" s="53"/>
      <c r="L26" s="73"/>
      <c r="M26" s="21"/>
      <c r="N26" s="21"/>
      <c r="Q26" s="22"/>
    </row>
    <row r="27" spans="1:19" x14ac:dyDescent="0.25">
      <c r="A27" s="20" t="s">
        <v>13</v>
      </c>
      <c r="G27" s="52">
        <v>-2775</v>
      </c>
      <c r="H27" s="53">
        <v>-2400</v>
      </c>
      <c r="I27" s="52">
        <v>-29648</v>
      </c>
      <c r="J27" s="21">
        <v>0</v>
      </c>
      <c r="K27" s="53">
        <v>-14875</v>
      </c>
      <c r="L27" s="73">
        <f>SUM(G27:K27)</f>
        <v>-49698</v>
      </c>
      <c r="M27" s="21"/>
      <c r="N27" s="21"/>
      <c r="Q27" s="22"/>
    </row>
    <row r="28" spans="1:19" x14ac:dyDescent="0.25">
      <c r="G28" s="52"/>
      <c r="H28" s="53"/>
      <c r="I28" s="52"/>
      <c r="J28" s="21"/>
      <c r="K28" s="53"/>
      <c r="L28" s="73"/>
      <c r="M28" s="21"/>
      <c r="N28" s="21"/>
    </row>
    <row r="29" spans="1:19" ht="16.5" thickBot="1" x14ac:dyDescent="0.3">
      <c r="A29" s="20" t="s">
        <v>14</v>
      </c>
      <c r="G29" s="56">
        <f>+G22-G27</f>
        <v>7290.25</v>
      </c>
      <c r="H29" s="57">
        <f t="shared" ref="H29" si="5">+H22-H27</f>
        <v>-641.96</v>
      </c>
      <c r="I29" s="56">
        <f>+I22-I27</f>
        <v>-1895.5899999999965</v>
      </c>
      <c r="J29" s="23">
        <v>0</v>
      </c>
      <c r="K29" s="57">
        <f t="shared" ref="K29" si="6">+K22-K27</f>
        <v>-1314.3100000000013</v>
      </c>
      <c r="L29" s="74">
        <f>SUM(G29:K29)</f>
        <v>3438.3900000000021</v>
      </c>
      <c r="M29" s="21"/>
      <c r="N29" s="21"/>
    </row>
    <row r="30" spans="1:19" ht="17.25" thickTop="1" thickBot="1" x14ac:dyDescent="0.3">
      <c r="G30" s="58"/>
      <c r="H30" s="59"/>
      <c r="I30" s="58"/>
      <c r="J30" s="62"/>
      <c r="K30" s="59"/>
      <c r="L30" s="75"/>
      <c r="S30" s="4"/>
    </row>
    <row r="33" spans="5:14" x14ac:dyDescent="0.25">
      <c r="E33" s="10"/>
      <c r="F33" s="10"/>
      <c r="G33" s="14"/>
      <c r="H33" s="14"/>
      <c r="I33" s="14"/>
      <c r="J33" s="14"/>
      <c r="K33" s="14"/>
      <c r="L33" s="22"/>
      <c r="M33" s="22"/>
      <c r="N33" s="22"/>
    </row>
  </sheetData>
  <mergeCells count="2">
    <mergeCell ref="G1:H1"/>
    <mergeCell ref="I1:K1"/>
  </mergeCells>
  <pageMargins left="0.7" right="0.7" top="0.75" bottom="0.75" header="0.1" footer="0.3"/>
  <pageSetup scale="45" orientation="landscape" r:id="rId1"/>
  <headerFooter>
    <oddHeader>&amp;L&amp;"Arial,Bold"&amp;8 4:17 PM
&amp;"Arial,Bold"&amp;8 11/19/19
&amp;"Arial,Bold"&amp;8 Accrual Basis&amp;C&amp;"Arial,Bold"&amp;12 Advanced Math and Science Academy Charter School
&amp;"Arial,Bold"&amp;14 Profit &amp;&amp; Loss by Class
&amp;"Arial,Bold"&amp;10 July 1 through November 19,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179A-B1E9-4ADB-BB93-59ED901084FD}">
  <dimension ref="A1:F13"/>
  <sheetViews>
    <sheetView workbookViewId="0">
      <selection activeCell="F3" sqref="F3:F9"/>
    </sheetView>
  </sheetViews>
  <sheetFormatPr defaultColWidth="9.28515625" defaultRowHeight="15" x14ac:dyDescent="0.25"/>
  <cols>
    <col min="1" max="1" width="18.42578125" bestFit="1" customWidth="1"/>
    <col min="2" max="2" width="9.7109375" bestFit="1" customWidth="1"/>
    <col min="3" max="3" width="7.7109375" bestFit="1" customWidth="1"/>
    <col min="4" max="4" width="10.140625" bestFit="1" customWidth="1"/>
  </cols>
  <sheetData>
    <row r="1" spans="1:6" x14ac:dyDescent="0.25">
      <c r="A1" s="1"/>
      <c r="B1" s="1"/>
      <c r="C1" s="1"/>
      <c r="D1" s="1"/>
    </row>
    <row r="2" spans="1:6" x14ac:dyDescent="0.25">
      <c r="A2" s="1" t="s">
        <v>15</v>
      </c>
      <c r="B2" s="2"/>
      <c r="C2" s="1"/>
      <c r="D2" s="1" t="s">
        <v>19</v>
      </c>
    </row>
    <row r="3" spans="1:6" x14ac:dyDescent="0.25">
      <c r="A3" s="1" t="s">
        <v>16</v>
      </c>
      <c r="B3" s="2">
        <v>70625</v>
      </c>
      <c r="C3" s="1"/>
      <c r="D3" s="3" t="e">
        <f>+'2021 Sports'!#REF!</f>
        <v>#REF!</v>
      </c>
      <c r="F3" s="3" t="e">
        <f>D3-B3</f>
        <v>#REF!</v>
      </c>
    </row>
    <row r="4" spans="1:6" x14ac:dyDescent="0.25">
      <c r="A4" s="1" t="s">
        <v>17</v>
      </c>
      <c r="B4" s="2">
        <v>-111919</v>
      </c>
      <c r="C4" s="1"/>
      <c r="D4" s="3">
        <f>-'2021 Sports'!L18</f>
        <v>-78851.61</v>
      </c>
      <c r="F4" s="3">
        <f t="shared" ref="F4:F9" si="0">D4-B4</f>
        <v>33067.39</v>
      </c>
    </row>
    <row r="5" spans="1:6" x14ac:dyDescent="0.25">
      <c r="A5" s="1" t="s">
        <v>18</v>
      </c>
      <c r="B5" s="2">
        <f>SUM(B3:B4)</f>
        <v>-41294</v>
      </c>
      <c r="C5" s="1"/>
      <c r="D5" s="3" t="e">
        <f>+D3+D4</f>
        <v>#REF!</v>
      </c>
      <c r="F5" s="3" t="e">
        <f t="shared" si="0"/>
        <v>#REF!</v>
      </c>
    </row>
    <row r="6" spans="1:6" x14ac:dyDescent="0.25">
      <c r="A6" s="1"/>
      <c r="B6" s="2"/>
      <c r="C6" s="1"/>
      <c r="D6" s="1"/>
      <c r="F6" s="3">
        <f t="shared" si="0"/>
        <v>0</v>
      </c>
    </row>
    <row r="7" spans="1:6" x14ac:dyDescent="0.25">
      <c r="A7" s="1" t="s">
        <v>20</v>
      </c>
      <c r="B7" s="2"/>
      <c r="C7" s="1"/>
      <c r="D7" s="3">
        <v>-80137</v>
      </c>
      <c r="F7" s="3">
        <f t="shared" si="0"/>
        <v>-80137</v>
      </c>
    </row>
    <row r="8" spans="1:6" x14ac:dyDescent="0.25">
      <c r="A8" s="1" t="s">
        <v>21</v>
      </c>
      <c r="B8" s="2" t="e">
        <f>-'2021 Sports'!#REF!</f>
        <v>#REF!</v>
      </c>
      <c r="C8" s="1"/>
      <c r="D8" s="3"/>
      <c r="F8" s="3" t="e">
        <f t="shared" si="0"/>
        <v>#REF!</v>
      </c>
    </row>
    <row r="9" spans="1:6" x14ac:dyDescent="0.25">
      <c r="A9" s="1"/>
      <c r="B9" s="2" t="e">
        <f>+B5+B8</f>
        <v>#REF!</v>
      </c>
      <c r="C9" s="1"/>
      <c r="D9" s="3" t="e">
        <f>+D5+D7</f>
        <v>#REF!</v>
      </c>
      <c r="F9" s="3" t="e">
        <f t="shared" si="0"/>
        <v>#REF!</v>
      </c>
    </row>
    <row r="10" spans="1:6" x14ac:dyDescent="0.25">
      <c r="A10" s="1"/>
      <c r="B10" s="3"/>
      <c r="C10" s="1"/>
      <c r="D10" s="1"/>
    </row>
    <row r="11" spans="1:6" x14ac:dyDescent="0.25">
      <c r="A11" s="1" t="s">
        <v>22</v>
      </c>
      <c r="B11" s="1"/>
      <c r="C11" s="3" t="e">
        <f>+D9-B9</f>
        <v>#REF!</v>
      </c>
      <c r="D11" s="1"/>
    </row>
    <row r="12" spans="1:6" x14ac:dyDescent="0.25">
      <c r="A12" s="1"/>
      <c r="B12" s="1"/>
      <c r="C12" s="1"/>
      <c r="D12" s="1"/>
    </row>
    <row r="13" spans="1:6" x14ac:dyDescent="0.25">
      <c r="A13" s="1"/>
      <c r="B13" s="1"/>
      <c r="C13" s="1"/>
      <c r="D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08A8-5E8A-476C-9581-136351DE3505}">
  <dimension ref="A4:B9"/>
  <sheetViews>
    <sheetView workbookViewId="0">
      <selection activeCell="A10" sqref="A10"/>
    </sheetView>
  </sheetViews>
  <sheetFormatPr defaultRowHeight="15" x14ac:dyDescent="0.25"/>
  <cols>
    <col min="1" max="1" width="21.7109375" bestFit="1" customWidth="1"/>
  </cols>
  <sheetData>
    <row r="4" spans="1:2" ht="15.75" x14ac:dyDescent="0.25">
      <c r="A4" t="s">
        <v>25</v>
      </c>
      <c r="B4" s="24">
        <v>74320</v>
      </c>
    </row>
    <row r="5" spans="1:2" ht="15.75" x14ac:dyDescent="0.25">
      <c r="A5" t="s">
        <v>26</v>
      </c>
      <c r="B5" s="24">
        <f>+B4/10</f>
        <v>7432</v>
      </c>
    </row>
    <row r="6" spans="1:2" ht="15.75" x14ac:dyDescent="0.25">
      <c r="A6" t="s">
        <v>27</v>
      </c>
      <c r="B6" s="24">
        <f>+B5*3</f>
        <v>22296</v>
      </c>
    </row>
    <row r="9" spans="1:2" x14ac:dyDescent="0.25">
      <c r="A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 Sports</vt:lpstr>
      <vt:lpstr>P&amp;L Check</vt:lpstr>
      <vt:lpstr>Athletic Director Salary</vt:lpstr>
      <vt:lpstr>'2021 Sports'!Print_Titles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McLaren</dc:creator>
  <cp:lastModifiedBy>saras</cp:lastModifiedBy>
  <cp:lastPrinted>2020-01-07T20:03:47Z</cp:lastPrinted>
  <dcterms:created xsi:type="dcterms:W3CDTF">2019-11-19T21:17:23Z</dcterms:created>
  <dcterms:modified xsi:type="dcterms:W3CDTF">2021-03-30T14:04:43Z</dcterms:modified>
</cp:coreProperties>
</file>